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5-2027" sheetId="1" state="visible" r:id="rId1"/>
  </sheets>
  <definedNames>
    <definedName name="_xlnm._FilterDatabase" localSheetId="0" hidden="1">'2025-2027'!$A$14:$AM$174</definedName>
    <definedName name="Print_Titles" localSheetId="0" hidden="0">'2025-2027'!$13:$14</definedName>
    <definedName name="_xlnm.Print_Area" localSheetId="0" hidden="0">'2025-2027'!$A$1:$AJ$174</definedName>
    <definedName name="_xlnm._FilterDatabase" localSheetId="0" hidden="1">'2025-2027'!$A$14:$AM$174</definedName>
  </definedNames>
  <calcPr/>
</workbook>
</file>

<file path=xl/sharedStrings.xml><?xml version="1.0" encoding="utf-8"?>
<sst xmlns="http://schemas.openxmlformats.org/spreadsheetml/2006/main" count="276" uniqueCount="276">
  <si>
    <t xml:space="preserve">ПРИЛОЖЕНИЕ 3</t>
  </si>
  <si>
    <t xml:space="preserve">к решению</t>
  </si>
  <si>
    <t xml:space="preserve">Пермской городской Думы</t>
  </si>
  <si>
    <t xml:space="preserve">от 17.12.2024 № 218</t>
  </si>
  <si>
    <t>ПЕРЕЧЕНЬ</t>
  </si>
  <si>
    <t xml:space="preserve"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2025 год и на плановый период 2026 и 2027 годов</t>
  </si>
  <si>
    <t xml:space="preserve">тыс. руб.</t>
  </si>
  <si>
    <t xml:space="preserve">№ п/п</t>
  </si>
  <si>
    <t>Объект</t>
  </si>
  <si>
    <t>Исполнитель</t>
  </si>
  <si>
    <t xml:space="preserve">2025 год</t>
  </si>
  <si>
    <t>Поправки</t>
  </si>
  <si>
    <t xml:space="preserve">Изменения февраль</t>
  </si>
  <si>
    <t xml:space="preserve">Комитет февраль</t>
  </si>
  <si>
    <t xml:space="preserve">Уточнение апрель</t>
  </si>
  <si>
    <t xml:space="preserve">Комитет апрель</t>
  </si>
  <si>
    <t xml:space="preserve">Уточнение июнь</t>
  </si>
  <si>
    <t xml:space="preserve">2026 год</t>
  </si>
  <si>
    <t xml:space="preserve">2027 год</t>
  </si>
  <si>
    <t>Образование</t>
  </si>
  <si>
    <t>.</t>
  </si>
  <si>
    <t xml:space="preserve">в том числе:</t>
  </si>
  <si>
    <t xml:space="preserve">местный бюджет</t>
  </si>
  <si>
    <t>0</t>
  </si>
  <si>
    <t xml:space="preserve">бюджет Пермского края</t>
  </si>
  <si>
    <t xml:space="preserve">федеральный бюджет</t>
  </si>
  <si>
    <t xml:space="preserve">безвозмездные поступления</t>
  </si>
  <si>
    <t>1.</t>
  </si>
  <si>
    <t xml:space="preserve">Строительство здания общеобразовательного учреждения в Ленинском районе города Перми</t>
  </si>
  <si>
    <t xml:space="preserve">Управление капитального строительства</t>
  </si>
  <si>
    <t>0720141970</t>
  </si>
  <si>
    <t>07201SH070</t>
  </si>
  <si>
    <t>2.</t>
  </si>
  <si>
    <t xml:space="preserve">Строительство здания общеобразовательного учреждения в Индустриальном районе города Перми</t>
  </si>
  <si>
    <t xml:space="preserve">Департамент образования</t>
  </si>
  <si>
    <t xml:space="preserve">07201SH070, 071Ю450490</t>
  </si>
  <si>
    <t>071Ю450490</t>
  </si>
  <si>
    <t xml:space="preserve">0720142550 071Ю450490 071Ю442550</t>
  </si>
  <si>
    <t>0720142550</t>
  </si>
  <si>
    <t>3.</t>
  </si>
  <si>
    <t xml:space="preserve">Строительство нового корпуса МАОУ «Инженерная школа» г. Перми по ул. Академика Веденеева</t>
  </si>
  <si>
    <t>0720141680</t>
  </si>
  <si>
    <t>4.</t>
  </si>
  <si>
    <t xml:space="preserve">Реконструкция здания по ул. Уральской, 110 для размещения общеобразовательной организации г. Перми</t>
  </si>
  <si>
    <t>0720143360</t>
  </si>
  <si>
    <t>5.</t>
  </si>
  <si>
    <t xml:space="preserve">Строительство спортивного зала МАОУ «СОШ № 79» г. Перми</t>
  </si>
  <si>
    <t>0730142640</t>
  </si>
  <si>
    <t>6.</t>
  </si>
  <si>
    <t xml:space="preserve">Строительство спортивного зала МАОУ «СОШ № 81» г. Перми</t>
  </si>
  <si>
    <t>0730143510</t>
  </si>
  <si>
    <t>7.</t>
  </si>
  <si>
    <t xml:space="preserve">Строительство здания общеобразовательного учреждения по адресу: г. Пермь, ул. Ветлужская</t>
  </si>
  <si>
    <t>0720141660</t>
  </si>
  <si>
    <t>8.</t>
  </si>
  <si>
    <t xml:space="preserve">Реконструкция здания под размещение общеобразовательной организации по ул. Целинной, 15</t>
  </si>
  <si>
    <t>0730141160</t>
  </si>
  <si>
    <t>9.</t>
  </si>
  <si>
    <t xml:space="preserve">Строительство спортивного зала МАОУ «СОШ № 96» г. Перми</t>
  </si>
  <si>
    <t>0730143520</t>
  </si>
  <si>
    <t>10.</t>
  </si>
  <si>
    <t xml:space="preserve">Реконструкция ледовой арены МАУ ДО «ДЮЦ «Здоровье»</t>
  </si>
  <si>
    <t>0530141300</t>
  </si>
  <si>
    <t xml:space="preserve">Жилищно-коммунальное хозяйство</t>
  </si>
  <si>
    <t xml:space="preserve">Реконструкция системы очистки сточных вод в микрорайоне «Крым» Кировского района города Перми</t>
  </si>
  <si>
    <t>1330041090</t>
  </si>
  <si>
    <t>11.</t>
  </si>
  <si>
    <t xml:space="preserve">Строительство водопроводных сетей в микрорайоне «Вышка-1» Мотовилихинского района города Перми</t>
  </si>
  <si>
    <t>1330041220</t>
  </si>
  <si>
    <t>12.</t>
  </si>
  <si>
    <t xml:space="preserve">Строительство сетей водоснабжения в микрорайоне «Заозерье» для земельных участков многодетных семей</t>
  </si>
  <si>
    <t>1330043480</t>
  </si>
  <si>
    <t>13.</t>
  </si>
  <si>
    <t xml:space="preserve">Реконструкция канализационной насосной станции «Речник» Дзержинского района города Перми</t>
  </si>
  <si>
    <t>1330042360</t>
  </si>
  <si>
    <t>14.</t>
  </si>
  <si>
    <t xml:space="preserve">Строительство водопроводных сетей в микрорайоне Турбино</t>
  </si>
  <si>
    <t>1330041770</t>
  </si>
  <si>
    <t>15.</t>
  </si>
  <si>
    <t xml:space="preserve">Строительство водопроводных сетей по ул. 2-я Мулянская Дзержинского района города Перми</t>
  </si>
  <si>
    <t>1330041780</t>
  </si>
  <si>
    <t>16.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</si>
  <si>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</t>
  </si>
  <si>
    <t xml:space="preserve">Департамент жилищно-коммунального хозяйства</t>
  </si>
  <si>
    <t>1330141320</t>
  </si>
  <si>
    <t>17.</t>
  </si>
  <si>
    <t xml:space="preserve">Выкуп центрального теплового пункта № 10 по адресу: г. Пермь, ул. И.Франко, 38а</t>
  </si>
  <si>
    <t>1330142020</t>
  </si>
  <si>
    <t>18.</t>
  </si>
  <si>
    <t xml:space="preserve">Строительство водопроводных сетей в микрорайоне Левшино</t>
  </si>
  <si>
    <t>1330142000</t>
  </si>
  <si>
    <t>19.</t>
  </si>
  <si>
    <t xml:space="preserve">Строительство водопроводных сетей в микрорайоне Энергетик</t>
  </si>
  <si>
    <t>1330142010</t>
  </si>
  <si>
    <t>20.</t>
  </si>
  <si>
    <t xml:space="preserve"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</si>
  <si>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Управление жилищных отношений</t>
  </si>
  <si>
    <t xml:space="preserve">1530121480, 15201SЖ160, 15201SЖ180</t>
  </si>
  <si>
    <t>151F367484</t>
  </si>
  <si>
    <t>21.</t>
  </si>
  <si>
    <t xml:space="preserve"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</si>
  <si>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22.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</si>
  <si>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</si>
  <si>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</si>
  <si>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>23.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</si>
  <si>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</si>
  <si>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15302R0820</t>
  </si>
  <si>
    <t>24.</t>
  </si>
  <si>
    <t xml:space="preserve">Санация и строительство 2-й нитки водовода Гайва-Заозерье</t>
  </si>
  <si>
    <t>1330142050</t>
  </si>
  <si>
    <t>25.</t>
  </si>
  <si>
    <t xml:space="preserve">Строительство водопроводных сетей в микрорайоне Январский</t>
  </si>
  <si>
    <t>1330142060</t>
  </si>
  <si>
    <t>26.</t>
  </si>
  <si>
    <t xml:space="preserve">Строительство напорной канализации по отводу дождевых стоков от здания по ул. Маяковского, 57</t>
  </si>
  <si>
    <t>1330142100</t>
  </si>
  <si>
    <t>27.</t>
  </si>
  <si>
    <t xml:space="preserve">Строительство водопроводных сетей в микрорайоне Чапаевский</t>
  </si>
  <si>
    <t>1330142110</t>
  </si>
  <si>
    <t>28.</t>
  </si>
  <si>
    <t xml:space="preserve">Строительство водопроводных сетей в микрорайоне Новые Ляды</t>
  </si>
  <si>
    <t>1320242120</t>
  </si>
  <si>
    <t xml:space="preserve">Приобретение тепловых сетей, проходящих в границах Дзержинского района города Перми (ул. Хабаровская, Вагонная, Красноводская)</t>
  </si>
  <si>
    <t>1330142070</t>
  </si>
  <si>
    <t>29.</t>
  </si>
  <si>
    <t xml:space="preserve">Строительство сети водоотведения в микрорайоне Юбилейный по ул. Братская</t>
  </si>
  <si>
    <t>1330142130</t>
  </si>
  <si>
    <t>30.</t>
  </si>
  <si>
    <t xml:space="preserve">Строительство альтернативного источника в виде блочно-модульной котельной для снабжения тепловой энергией многоквартирных домов по адресам: шоссе Космонавтов, 322, 324, 326, 326а, 330</t>
  </si>
  <si>
    <t>1330142140</t>
  </si>
  <si>
    <t xml:space="preserve">Внешнее благоустройство</t>
  </si>
  <si>
    <t>31.</t>
  </si>
  <si>
    <t xml:space="preserve">Строительство городского питомника растений на земельном участке с кадастровым номером 59:01:0000000:91384</t>
  </si>
  <si>
    <t>1430043570</t>
  </si>
  <si>
    <t>32.</t>
  </si>
  <si>
    <t xml:space="preserve">Строительство крематория на кладбище «Восточное» города Перми</t>
  </si>
  <si>
    <t xml:space="preserve">Департамент дорог и благоустройства</t>
  </si>
  <si>
    <t>1030441120</t>
  </si>
  <si>
    <t>33.</t>
  </si>
  <si>
    <t xml:space="preserve">Строительство места отвала снега по ул. Промышленной</t>
  </si>
  <si>
    <t xml:space="preserve">1330142040, 13202SD110</t>
  </si>
  <si>
    <t>34.</t>
  </si>
  <si>
    <t xml:space="preserve">Строительство надземного пешеходного перехода «Шпагина» г. Пермь </t>
  </si>
  <si>
    <t>10202SЖ410</t>
  </si>
  <si>
    <t xml:space="preserve">Дорожное хозяйство</t>
  </si>
  <si>
    <t xml:space="preserve">дорожный фонд Пермского края</t>
  </si>
  <si>
    <t>35.</t>
  </si>
  <si>
    <t xml:space="preserve">Реконструкция автомобильной дороги по ул. Н. Островского на участке от ул. Революции до ул. Белинского</t>
  </si>
  <si>
    <t>10201SД110</t>
  </si>
  <si>
    <t>36.</t>
  </si>
  <si>
    <t xml:space="preserve">Строительство автомобильной дороги по ул. Углеуральской</t>
  </si>
  <si>
    <t>103019Д012</t>
  </si>
  <si>
    <t>37.</t>
  </si>
  <si>
    <t xml:space="preserve">Реконструкция ул. Карпинского от ул. Архитектора Свиязева до ул. Космонавта Леонова</t>
  </si>
  <si>
    <t xml:space="preserve">103019Д010 10201SД110</t>
  </si>
  <si>
    <t>38.</t>
  </si>
  <si>
    <t xml:space="preserve">Строительство автомобильной дороги по ул. Агатовой</t>
  </si>
  <si>
    <t xml:space="preserve">103019Д011 10201SД110</t>
  </si>
  <si>
    <t>39.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</si>
  <si>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</si>
  <si>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103019Д013</t>
  </si>
  <si>
    <t>40.</t>
  </si>
  <si>
    <t xml:space="preserve">Строительство очистных сооружений и водоотвода ливневых стоков по ул. Куйбышева, 1 от ул. Петропавловской до выпуска</t>
  </si>
  <si>
    <t>103019Д014</t>
  </si>
  <si>
    <t>41.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</si>
  <si>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</si>
  <si>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103019Д015</t>
  </si>
  <si>
    <t>42.</t>
  </si>
  <si>
    <t xml:space="preserve">Реконструкция ул. Пермской от ул. Плеханова до ул. Попова</t>
  </si>
  <si>
    <t>43.</t>
  </si>
  <si>
    <t xml:space="preserve"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</si>
  <si>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 xml:space="preserve">Строительство проезда на участке от ул. Уральской до ул. Степана Разина</t>
  </si>
  <si>
    <t>103019Д016</t>
  </si>
  <si>
    <t>44.</t>
  </si>
  <si>
    <t xml:space="preserve">Строительство проезда от автомобильной дороги по ул. Советской до объекта регионального значения «Культурно-рекреационное пространство»</t>
  </si>
  <si>
    <t>103019Д021</t>
  </si>
  <si>
    <t>45.</t>
  </si>
  <si>
    <t>46.</t>
  </si>
  <si>
    <t xml:space="preserve">Строительство автомобильной дороги по ул. Монастырской на участке от площади Трех столетий до территории Мотовилихинских заводов</t>
  </si>
  <si>
    <t>103019Д017</t>
  </si>
  <si>
    <t>47.</t>
  </si>
  <si>
    <t xml:space="preserve">Реконструкция ул. Героев Хасана от ул. Хлебозаводская до ул. Василия Васильева</t>
  </si>
  <si>
    <t>103019Д018</t>
  </si>
  <si>
    <t xml:space="preserve">Строительство места отвала снега по ул. Ласьвинской</t>
  </si>
  <si>
    <t>13202SД110</t>
  </si>
  <si>
    <t>48.</t>
  </si>
  <si>
    <t xml:space="preserve">Строительство подъездной дороги до лыжно-биатлонного комплекса, расположенного по адресу г. Пермь, ул. Спортивная, 22 («Пермские медведи»)</t>
  </si>
  <si>
    <t xml:space="preserve">Культура и молодежная политика</t>
  </si>
  <si>
    <t>49.</t>
  </si>
  <si>
    <t xml:space="preserve">Приобретение в собственность муниципального образования город Пермь нежилого здания</t>
  </si>
  <si>
    <t xml:space="preserve">Департамент имущественных отношений</t>
  </si>
  <si>
    <t>0330141980</t>
  </si>
  <si>
    <t xml:space="preserve">Реконструкция здания МАУ «Дворец молодежи» г. Перми</t>
  </si>
  <si>
    <t>0330141910</t>
  </si>
  <si>
    <t xml:space="preserve">Физическая культура и спорт</t>
  </si>
  <si>
    <t xml:space="preserve">Строительство плавательного бассейна по адресу: ул. Гайвинская, 50</t>
  </si>
  <si>
    <t>0530141880</t>
  </si>
  <si>
    <t xml:space="preserve">Строительство спортивной трассы для лыжероллеров по адресу: г. Пермь, ул. Агрономическая, 23</t>
  </si>
  <si>
    <t>0530141950</t>
  </si>
  <si>
    <t>50.</t>
  </si>
  <si>
    <t xml:space="preserve">Реконструкция физкультурно-оздоровительного комплекса по адресу: г. Пермь, ул. Рабочая, 9</t>
  </si>
  <si>
    <t>05301SФ280</t>
  </si>
  <si>
    <t>51.</t>
  </si>
  <si>
    <t xml:space="preserve">Общественная безопасность</t>
  </si>
  <si>
    <t>52.</t>
  </si>
  <si>
    <t xml:space="preserve">Строительство противооползневого сооружения в районе жилых домов по ул. КИМ, 5, 7, ул. Ивановской, 19 и ул. Чехова, 2, 4, 6, 8, 10</t>
  </si>
  <si>
    <t>0230241030</t>
  </si>
  <si>
    <t>53.</t>
  </si>
  <si>
    <t xml:space="preserve">Строительство пожарного резервуара в микрорайоне Бахаревка на пересечении ул. 1-й Бахаревской и ул. Пристанционной Свердловского района города Перми</t>
  </si>
  <si>
    <t>0230143170</t>
  </si>
  <si>
    <t>54.</t>
  </si>
  <si>
    <t xml:space="preserve">Строительство пожарного резервуара по ул. Борцов Революции Ленинского района города Перми</t>
  </si>
  <si>
    <t>0230143180</t>
  </si>
  <si>
    <t>55.</t>
  </si>
  <si>
    <t xml:space="preserve">Строительство пожарного резервуара в микрорайоне Вышка-2 по ул. Омской Мотовилихинского района города Перми</t>
  </si>
  <si>
    <t>0230143620</t>
  </si>
  <si>
    <t>56.</t>
  </si>
  <si>
    <t xml:space="preserve">Строительство пожарного резервуара в микрорайоне Липовая Гора по ул. 4-й Липогорской Свердловского района города Перми</t>
  </si>
  <si>
    <t>0230143610</t>
  </si>
  <si>
    <t>57.</t>
  </si>
  <si>
    <t xml:space="preserve">Строительство пожарного резервуара в микрорайоне Социалистический Орджоникидзевского района города Перми</t>
  </si>
  <si>
    <t>0230141630</t>
  </si>
  <si>
    <t>58.</t>
  </si>
  <si>
    <t xml:space="preserve">Строительство пожарного резервуара в микрорайоне Химики Орджоникидзевского района города Перми</t>
  </si>
  <si>
    <t>0230143630</t>
  </si>
  <si>
    <t>59.</t>
  </si>
  <si>
    <t xml:space="preserve">Строительство пожарного резервуара в микрорайоне Новобродовский Свердловского района города Перми</t>
  </si>
  <si>
    <t>0230141650</t>
  </si>
  <si>
    <t>60.</t>
  </si>
  <si>
    <t xml:space="preserve">Строительство пожарного резервуара в микрорайоне Пихтовая стрелка Мотовилихинского района города Перми</t>
  </si>
  <si>
    <t>0230141890</t>
  </si>
  <si>
    <t>61.</t>
  </si>
  <si>
    <t xml:space="preserve">Строительство пожарного резервуара в микрорайоне Акуловский по ул. Красноборская Дзержинского района города Перми</t>
  </si>
  <si>
    <t>0230141900</t>
  </si>
  <si>
    <t>62.</t>
  </si>
  <si>
    <t xml:space="preserve">Строительство пожарного резервуара в микрорайоне Верхняя Васильевка Орджоникидзевского района города Перми</t>
  </si>
  <si>
    <t>0230141920</t>
  </si>
  <si>
    <t>63.</t>
  </si>
  <si>
    <t xml:space="preserve">Строительство пожарного резервуара в микрорайоне Нижняя Васильевка Орджоникидзевского района города Перми</t>
  </si>
  <si>
    <t>0230141960</t>
  </si>
  <si>
    <t>64.</t>
  </si>
  <si>
    <t xml:space="preserve">Строительство пожарного резервуара в микрорайоне Верхнемуллинский по ул. 2-я Открытая Индустриального района города Перми</t>
  </si>
  <si>
    <t>0230141930</t>
  </si>
  <si>
    <t>65.</t>
  </si>
  <si>
    <t xml:space="preserve">Строительство пожарного резервуара в микрорайоне Свободный Орджоникидзевского района города Перми</t>
  </si>
  <si>
    <t>0230141940</t>
  </si>
  <si>
    <t>66.</t>
  </si>
  <si>
    <t xml:space="preserve">Строительство пожарного резервуара в микрорайоне Центральная усадьба по ул. Бобруйской Мотовилихинского района города Перми</t>
  </si>
  <si>
    <t>0230143190</t>
  </si>
  <si>
    <t>67.</t>
  </si>
  <si>
    <t xml:space="preserve">Строительство пожарного резервуара в микрорайоне Чапаевский Орджоникидзевского района города Перми</t>
  </si>
  <si>
    <t>0230143600</t>
  </si>
  <si>
    <t>68.</t>
  </si>
  <si>
    <t xml:space="preserve">Строительство пожарного резервуара в д. Ласьвинские хутора Кировского района города Перми</t>
  </si>
  <si>
    <t>0230143210</t>
  </si>
  <si>
    <t xml:space="preserve">Прочие объекты</t>
  </si>
  <si>
    <t>69.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</si>
  <si>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</si>
  <si>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0130141040</t>
  </si>
  <si>
    <t>70.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</si>
  <si>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</si>
  <si>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0130141720</t>
  </si>
  <si>
    <t>71.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</si>
  <si>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</si>
  <si>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0130141730</t>
  </si>
  <si>
    <t>72.</t>
  </si>
  <si>
    <t xml:space="preserve"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</si>
  <si>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0130141740</t>
  </si>
  <si>
    <t>73.</t>
  </si>
  <si>
    <t xml:space="preserve"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</si>
  <si>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0130141750</t>
  </si>
  <si>
    <t>Всего:</t>
  </si>
  <si>
    <t xml:space="preserve">в том числе</t>
  </si>
  <si>
    <t xml:space="preserve"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</si>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</sst>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"/>
  </numFmts>
  <fonts count="8">
    <font>
      <sz val="10.000000"/>
      <color theme="1"/>
      <name val="Arial Cyr"/>
    </font>
    <font>
      <sz val="14.000000"/>
      <name val="Times New Roman"/>
    </font>
    <font>
      <sz val="12.000000"/>
      <name val="Times New Roman"/>
    </font>
    <font>
      <b/>
      <sz val="14.000000"/>
      <name val="Times New Roman"/>
    </font>
    <font>
      <b/>
      <sz val="14.000000"/>
      <color theme="0" tint="0"/>
      <name val="Times New Roman"/>
    </font>
    <font>
      <b/>
      <sz val="12.000000"/>
      <name val="Times New Roman"/>
    </font>
    <font>
      <sz val="14.000000"/>
      <color theme="0" tint="0"/>
      <name val="Times New Roman"/>
    </font>
    <font>
      <sz val="14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7">
    <xf fontId="0" fillId="0" borderId="0" numFmtId="0" xfId="0"/>
    <xf fontId="1" fillId="2" borderId="0" numFmtId="0" xfId="0" applyFont="1" applyFill="1"/>
    <xf fontId="1" fillId="2" borderId="0" numFmtId="0" xfId="0" applyFont="1" applyFill="1" applyAlignment="1">
      <alignment horizontal="left"/>
    </xf>
    <xf fontId="1" fillId="2" borderId="0" numFmtId="0" xfId="0" applyFont="1" applyFill="1" applyAlignment="1">
      <alignment horizontal="center" vertical="center"/>
    </xf>
    <xf fontId="2" fillId="2" borderId="0" numFmtId="49" xfId="0" applyNumberFormat="1" applyFont="1" applyFill="1" applyAlignment="1">
      <alignment horizontal="left" vertical="center"/>
    </xf>
    <xf fontId="1" fillId="2" borderId="0" numFmtId="49" xfId="0" applyNumberFormat="1" applyFont="1" applyFill="1" applyAlignment="1">
      <alignment horizontal="left" vertical="center"/>
    </xf>
    <xf fontId="1" fillId="2" borderId="0" numFmtId="0" xfId="0" applyFont="1" applyFill="1" applyAlignment="1">
      <alignment horizontal="right" vertical="center"/>
    </xf>
    <xf fontId="3" fillId="2" borderId="0" numFmtId="0" xfId="0" applyFont="1" applyFill="1" applyAlignment="1">
      <alignment horizontal="center" vertical="center" wrapText="1"/>
    </xf>
    <xf fontId="2" fillId="2" borderId="0" numFmtId="49" xfId="0" applyNumberFormat="1" applyFont="1" applyFill="1" applyAlignment="1">
      <alignment horizontal="left" vertical="center" wrapText="1"/>
    </xf>
    <xf fontId="3" fillId="2" borderId="0" numFmtId="0" xfId="0" applyFont="1" applyFill="1" applyAlignment="1">
      <alignment horizontal="center" vertical="top" wrapText="1"/>
    </xf>
    <xf fontId="1" fillId="2" borderId="0" numFmtId="0" xfId="0" applyFont="1" applyFill="1" applyAlignment="1">
      <alignment horizontal="left" vertical="center"/>
    </xf>
    <xf fontId="1" fillId="2" borderId="1" numFmtId="0" xfId="0" applyFont="1" applyFill="1" applyBorder="1" applyAlignment="1">
      <alignment horizontal="center" vertical="center" wrapText="1"/>
    </xf>
    <xf fontId="1" fillId="2" borderId="1" numFmtId="160" xfId="0" applyNumberFormat="1" applyFont="1" applyFill="1" applyBorder="1" applyAlignment="1">
      <alignment horizontal="center" vertical="center" wrapText="1"/>
    </xf>
    <xf fontId="1" fillId="2" borderId="2" numFmtId="160" xfId="0" applyNumberFormat="1" applyFont="1" applyFill="1" applyBorder="1" applyAlignment="1">
      <alignment horizontal="center" vertical="center" wrapText="1"/>
    </xf>
    <xf fontId="1" fillId="2" borderId="1" numFmtId="49" xfId="0" applyNumberFormat="1" applyFont="1" applyFill="1" applyBorder="1" applyAlignment="1">
      <alignment horizontal="center" vertical="center" wrapText="1"/>
    </xf>
    <xf fontId="1" fillId="2" borderId="2" numFmtId="49" xfId="0" applyNumberFormat="1" applyFont="1" applyFill="1" applyBorder="1" applyAlignment="1">
      <alignment horizontal="center" vertical="center" wrapText="1"/>
    </xf>
    <xf fontId="1" fillId="2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 vertical="center"/>
    </xf>
    <xf fontId="1" fillId="2" borderId="1" numFmtId="160" xfId="0" applyNumberFormat="1" applyFont="1" applyFill="1" applyBorder="1" applyAlignment="1">
      <alignment horizontal="center" vertical="center"/>
    </xf>
    <xf fontId="1" fillId="2" borderId="1" numFmtId="49" xfId="0" applyNumberFormat="1" applyFont="1" applyFill="1" applyBorder="1" applyAlignment="1">
      <alignment horizontal="center" vertical="center"/>
    </xf>
    <xf fontId="3" fillId="2" borderId="0" numFmtId="0" xfId="0" applyFont="1" applyFill="1" applyAlignment="1">
      <alignment vertical="center"/>
    </xf>
    <xf fontId="3" fillId="2" borderId="1" numFmtId="0" xfId="0" applyFont="1" applyFill="1" applyBorder="1" applyAlignment="1">
      <alignment horizontal="center" vertical="center"/>
    </xf>
    <xf fontId="3" fillId="2" borderId="1" numFmtId="49" xfId="0" applyNumberFormat="1" applyFont="1" applyFill="1" applyBorder="1" applyAlignment="1">
      <alignment horizontal="left" shrinkToFit="1" vertical="center"/>
    </xf>
    <xf fontId="4" fillId="2" borderId="1" numFmtId="49" xfId="0" applyNumberFormat="1" applyFont="1" applyFill="1" applyBorder="1" applyAlignment="1">
      <alignment horizontal="left" vertical="center"/>
    </xf>
    <xf fontId="3" fillId="2" borderId="1" numFmtId="161" xfId="0" applyNumberFormat="1" applyFont="1" applyFill="1" applyBorder="1" applyAlignment="1">
      <alignment horizontal="right" vertical="center"/>
    </xf>
    <xf fontId="3" fillId="2" borderId="1" numFmtId="160" xfId="0" applyNumberFormat="1" applyFont="1" applyFill="1" applyBorder="1" applyAlignment="1">
      <alignment horizontal="right" vertical="center"/>
    </xf>
    <xf fontId="5" fillId="2" borderId="0" numFmtId="49" xfId="0" applyNumberFormat="1" applyFont="1" applyFill="1" applyAlignment="1">
      <alignment horizontal="left" vertical="center"/>
    </xf>
    <xf fontId="3" fillId="2" borderId="0" numFmtId="49" xfId="0" applyNumberFormat="1" applyFont="1" applyFill="1" applyAlignment="1">
      <alignment horizontal="left" vertical="center"/>
    </xf>
    <xf fontId="1" fillId="2" borderId="1" numFmtId="0" xfId="0" applyFont="1" applyFill="1" applyBorder="1" applyAlignment="1">
      <alignment horizontal="center" vertical="top"/>
    </xf>
    <xf fontId="1" fillId="2" borderId="1" numFmtId="49" xfId="0" applyNumberFormat="1" applyFont="1" applyFill="1" applyBorder="1" applyAlignment="1">
      <alignment horizontal="left" vertical="top"/>
    </xf>
    <xf fontId="1" fillId="2" borderId="1" numFmtId="161" xfId="0" applyNumberFormat="1" applyFont="1" applyFill="1" applyBorder="1" applyAlignment="1">
      <alignment horizontal="right" vertical="center"/>
    </xf>
    <xf fontId="1" fillId="2" borderId="1" numFmtId="160" xfId="0" applyNumberFormat="1" applyFont="1" applyFill="1" applyBorder="1" applyAlignment="1">
      <alignment horizontal="right" vertical="center"/>
    </xf>
    <xf fontId="1" fillId="3" borderId="0" numFmtId="0" xfId="0" applyFont="1" applyFill="1"/>
    <xf fontId="1" fillId="3" borderId="1" numFmtId="0" xfId="0" applyFont="1" applyFill="1" applyBorder="1" applyAlignment="1">
      <alignment horizontal="center" vertical="top"/>
    </xf>
    <xf fontId="1" fillId="3" borderId="1" numFmtId="49" xfId="0" applyNumberFormat="1" applyFont="1" applyFill="1" applyBorder="1" applyAlignment="1">
      <alignment vertical="top" wrapText="1"/>
    </xf>
    <xf fontId="1" fillId="3" borderId="1" numFmtId="160" xfId="0" applyNumberFormat="1" applyFont="1" applyFill="1" applyBorder="1" applyAlignment="1">
      <alignment vertical="top"/>
    </xf>
    <xf fontId="1" fillId="3" borderId="1" numFmtId="161" xfId="0" applyNumberFormat="1" applyFont="1" applyFill="1" applyBorder="1" applyAlignment="1">
      <alignment horizontal="right"/>
    </xf>
    <xf fontId="1" fillId="3" borderId="1" numFmtId="160" xfId="0" applyNumberFormat="1" applyFont="1" applyFill="1" applyBorder="1" applyAlignment="1">
      <alignment horizontal="right"/>
    </xf>
    <xf fontId="2" fillId="3" borderId="0" numFmtId="49" xfId="0" applyNumberFormat="1" applyFont="1" applyFill="1" applyAlignment="1">
      <alignment horizontal="left"/>
    </xf>
    <xf fontId="1" fillId="3" borderId="0" numFmtId="49" xfId="0" applyNumberFormat="1" applyFont="1" applyFill="1" applyAlignment="1">
      <alignment horizontal="left" vertical="center"/>
    </xf>
    <xf fontId="1" fillId="3" borderId="0" numFmtId="1" xfId="0" applyNumberFormat="1" applyFont="1" applyFill="1" applyAlignment="1">
      <alignment horizontal="left" vertical="center"/>
    </xf>
    <xf fontId="1" fillId="2" borderId="1" numFmtId="49" xfId="0" applyNumberFormat="1" applyFont="1" applyFill="1" applyBorder="1" applyAlignment="1">
      <alignment horizontal="left" vertical="top" wrapText="1"/>
    </xf>
    <xf fontId="6" fillId="2" borderId="1" numFmtId="49" xfId="0" applyNumberFormat="1" applyFont="1" applyFill="1" applyBorder="1" applyAlignment="1">
      <alignment horizontal="left" vertical="top"/>
    </xf>
    <xf fontId="1" fillId="2" borderId="0" numFmtId="1" xfId="0" applyNumberFormat="1" applyFont="1" applyFill="1" applyAlignment="1">
      <alignment horizontal="left" vertical="center"/>
    </xf>
    <xf fontId="7" fillId="2" borderId="1" numFmtId="49" xfId="0" applyNumberFormat="1" applyFont="1" applyFill="1" applyBorder="1" applyAlignment="1">
      <alignment horizontal="left" vertical="center" wrapText="1"/>
    </xf>
    <xf fontId="1" fillId="4" borderId="0" numFmtId="0" xfId="0" applyFont="1" applyFill="1"/>
    <xf fontId="1" fillId="0" borderId="1" numFmtId="0" xfId="0" applyFont="1" applyBorder="1" applyAlignment="1">
      <alignment horizontal="center" vertical="top"/>
    </xf>
    <xf fontId="1" fillId="0" borderId="1" numFmtId="49" xfId="0" applyNumberFormat="1" applyFont="1" applyBorder="1" applyAlignment="1">
      <alignment horizontal="left" vertical="top" wrapText="1"/>
    </xf>
    <xf fontId="1" fillId="0" borderId="1" numFmtId="161" xfId="0" applyNumberFormat="1" applyFont="1" applyBorder="1" applyAlignment="1">
      <alignment horizontal="right" vertical="center"/>
    </xf>
    <xf fontId="1" fillId="5" borderId="1" numFmtId="161" xfId="0" applyNumberFormat="1" applyFont="1" applyFill="1" applyBorder="1" applyAlignment="1">
      <alignment horizontal="right" vertical="center"/>
    </xf>
    <xf fontId="1" fillId="5" borderId="1" numFmtId="160" xfId="0" applyNumberFormat="1" applyFont="1" applyFill="1" applyBorder="1" applyAlignment="1">
      <alignment horizontal="right" vertical="center"/>
    </xf>
    <xf fontId="1" fillId="0" borderId="1" numFmtId="160" xfId="0" applyNumberFormat="1" applyFont="1" applyBorder="1" applyAlignment="1">
      <alignment horizontal="right" vertical="center"/>
    </xf>
    <xf fontId="2" fillId="0" borderId="0" numFmtId="49" xfId="0" applyNumberFormat="1" applyFont="1" applyAlignment="1">
      <alignment horizontal="left" vertical="center"/>
    </xf>
    <xf fontId="1" fillId="0" borderId="0" numFmtId="49" xfId="0" applyNumberFormat="1" applyFont="1" applyAlignment="1">
      <alignment horizontal="left" vertical="center"/>
    </xf>
    <xf fontId="1" fillId="0" borderId="0" numFmtId="1" xfId="0" applyNumberFormat="1" applyFont="1" applyAlignment="1">
      <alignment horizontal="left" vertical="center"/>
    </xf>
    <xf fontId="1" fillId="0" borderId="0" numFmtId="0" xfId="0" applyFont="1"/>
    <xf fontId="6" fillId="2" borderId="1" numFmtId="49" xfId="0" applyNumberFormat="1" applyFont="1" applyFill="1" applyBorder="1" applyAlignment="1">
      <alignment horizontal="left" vertical="top" wrapText="1"/>
    </xf>
    <xf fontId="1" fillId="2" borderId="2" numFmtId="0" xfId="0" applyFont="1" applyFill="1" applyBorder="1" applyAlignment="1">
      <alignment horizontal="center" vertical="top"/>
    </xf>
    <xf fontId="1" fillId="2" borderId="1" numFmtId="49" xfId="0" applyNumberFormat="1" applyFont="1" applyFill="1" applyBorder="1" applyAlignment="1">
      <alignment vertical="top" wrapText="1"/>
    </xf>
    <xf fontId="7" fillId="2" borderId="1" numFmtId="49" xfId="0" applyNumberFormat="1" applyFont="1" applyFill="1" applyBorder="1" applyAlignment="1">
      <alignment horizontal="left" vertical="top" wrapText="1"/>
    </xf>
    <xf fontId="1" fillId="2" borderId="3" numFmtId="0" xfId="0" applyFont="1" applyFill="1" applyBorder="1" applyAlignment="1">
      <alignment horizontal="center" vertical="top"/>
    </xf>
    <xf fontId="1" fillId="2" borderId="4" numFmtId="0" xfId="0" applyFont="1" applyFill="1" applyBorder="1" applyAlignment="1">
      <alignment horizontal="center" vertical="top"/>
    </xf>
    <xf fontId="1" fillId="4" borderId="1" numFmtId="0" xfId="0" applyFont="1" applyFill="1" applyBorder="1" applyAlignment="1">
      <alignment horizontal="center" vertical="top"/>
    </xf>
    <xf fontId="1" fillId="2" borderId="1" numFmtId="0" xfId="0" applyFont="1" applyFill="1" applyBorder="1" applyAlignment="1">
      <alignment vertical="top"/>
    </xf>
    <xf fontId="6" fillId="2" borderId="1" numFmtId="49" xfId="0" applyNumberFormat="1" applyFont="1" applyFill="1" applyBorder="1" applyAlignment="1">
      <alignment horizontal="left" vertical="center" wrapText="1"/>
    </xf>
    <xf fontId="7" fillId="0" borderId="1" numFmtId="49" xfId="0" applyNumberFormat="1" applyFont="1" applyBorder="1" applyAlignment="1">
      <alignment horizontal="left" vertical="center" wrapText="1"/>
    </xf>
    <xf fontId="1" fillId="2" borderId="1" numFmtId="49" xfId="0" applyNumberFormat="1" applyFont="1" applyFill="1" applyBorder="1" applyAlignment="1">
      <alignment horizontal="left" vertical="center" wrapText="1"/>
    </xf>
    <xf fontId="1" fillId="3" borderId="1" numFmtId="160" xfId="0" applyNumberFormat="1" applyFont="1" applyFill="1" applyBorder="1" applyAlignment="1">
      <alignment horizontal="left" vertical="center" wrapText="1"/>
    </xf>
    <xf fontId="1" fillId="3" borderId="1" numFmtId="161" xfId="0" applyNumberFormat="1" applyFont="1" applyFill="1" applyBorder="1" applyAlignment="1">
      <alignment horizontal="right" vertical="center"/>
    </xf>
    <xf fontId="1" fillId="3" borderId="1" numFmtId="160" xfId="0" applyNumberFormat="1" applyFont="1" applyFill="1" applyBorder="1" applyAlignment="1">
      <alignment horizontal="right" vertical="center"/>
    </xf>
    <xf fontId="2" fillId="3" borderId="0" numFmtId="49" xfId="0" applyNumberFormat="1" applyFont="1" applyFill="1" applyAlignment="1">
      <alignment horizontal="left" vertical="center"/>
    </xf>
    <xf fontId="1" fillId="0" borderId="1" numFmtId="49" xfId="0" applyNumberFormat="1" applyFont="1" applyBorder="1" applyAlignment="1">
      <alignment horizontal="left" vertical="center" wrapText="1"/>
    </xf>
    <xf fontId="1" fillId="5" borderId="1" numFmtId="0" xfId="0" applyFont="1" applyFill="1" applyBorder="1" applyAlignment="1">
      <alignment horizontal="center" vertical="top"/>
    </xf>
    <xf fontId="2" fillId="5" borderId="0" numFmtId="49" xfId="0" applyNumberFormat="1" applyFont="1" applyFill="1" applyAlignment="1">
      <alignment horizontal="left" vertical="center"/>
    </xf>
    <xf fontId="7" fillId="2" borderId="0" numFmtId="49" xfId="0" applyNumberFormat="1" applyFont="1" applyFill="1" applyAlignment="1">
      <alignment horizontal="left" vertical="center" wrapText="1"/>
    </xf>
    <xf fontId="1" fillId="2" borderId="0" numFmtId="160" xfId="0" applyNumberFormat="1" applyFont="1" applyFill="1" applyAlignment="1">
      <alignment horizontal="right" vertical="center"/>
    </xf>
    <xf fontId="3" fillId="2" borderId="0" numFmtId="160" xfId="0" applyNumberFormat="1" applyFont="1" applyFill="1" applyAlignment="1">
      <alignment horizontal="right" vertical="center"/>
    </xf>
    <xf fontId="1" fillId="3" borderId="1" numFmtId="0" xfId="0" applyFont="1" applyFill="1" applyBorder="1" applyAlignment="1">
      <alignment vertical="top" wrapText="1"/>
    </xf>
    <xf fontId="1" fillId="0" borderId="1" numFmtId="49" xfId="0" applyNumberFormat="1" applyFont="1" applyBorder="1" applyAlignment="1">
      <alignment vertical="top" wrapText="1"/>
    </xf>
    <xf fontId="1" fillId="4" borderId="1" numFmtId="49" xfId="0" applyNumberFormat="1" applyFont="1" applyFill="1" applyBorder="1" applyAlignment="1">
      <alignment horizontal="left" vertical="top" wrapText="1"/>
    </xf>
    <xf fontId="1" fillId="4" borderId="1" numFmtId="0" xfId="0" applyFont="1" applyFill="1" applyBorder="1" applyAlignment="1">
      <alignment horizontal="left" vertical="center" wrapText="1"/>
    </xf>
    <xf fontId="1" fillId="4" borderId="1" numFmtId="161" xfId="0" applyNumberFormat="1" applyFont="1" applyFill="1" applyBorder="1" applyAlignment="1">
      <alignment horizontal="right" vertical="center"/>
    </xf>
    <xf fontId="1" fillId="4" borderId="1" numFmtId="160" xfId="0" applyNumberFormat="1" applyFont="1" applyFill="1" applyBorder="1" applyAlignment="1">
      <alignment horizontal="right" vertical="center"/>
    </xf>
    <xf fontId="1" fillId="4" borderId="1" numFmtId="49" xfId="0" applyNumberFormat="1" applyFont="1" applyFill="1" applyBorder="1" applyAlignment="1">
      <alignment horizontal="left" vertical="center" wrapText="1"/>
    </xf>
    <xf fontId="7" fillId="4" borderId="1" numFmtId="49" xfId="0" applyNumberFormat="1" applyFont="1" applyFill="1" applyBorder="1" applyAlignment="1">
      <alignment horizontal="left" vertical="center" wrapText="1"/>
    </xf>
    <xf fontId="1" fillId="2" borderId="0" numFmtId="161" xfId="0" applyNumberFormat="1" applyFont="1" applyFill="1" applyAlignment="1">
      <alignment horizontal="right" vertical="center"/>
    </xf>
    <xf fontId="3" fillId="2" borderId="1" numFmtId="160" xfId="0" applyNumberFormat="1" applyFont="1" applyFill="1" applyBorder="1" applyAlignment="1">
      <alignment horizontal="right" shrinkToFit="1" vertical="center"/>
    </xf>
    <xf fontId="1" fillId="2" borderId="1" numFmtId="49" xfId="0" applyNumberFormat="1" applyFont="1" applyFill="1" applyBorder="1" applyAlignment="1">
      <alignment horizontal="left" shrinkToFit="1" vertical="top"/>
    </xf>
    <xf fontId="1" fillId="2" borderId="1" numFmtId="49" xfId="0" applyNumberFormat="1" applyFont="1" applyFill="1" applyBorder="1" applyAlignment="1">
      <alignment horizontal="left" shrinkToFit="1" vertical="top" wrapText="1"/>
    </xf>
    <xf fontId="0" fillId="2" borderId="1" numFmtId="49" xfId="0" applyNumberFormat="1" applyFill="1" applyBorder="1" applyAlignment="1">
      <alignment horizontal="left" shrinkToFit="1" vertical="top" wrapText="1"/>
    </xf>
    <xf fontId="1" fillId="2" borderId="1" numFmtId="161" xfId="0" applyNumberFormat="1" applyFont="1" applyFill="1" applyBorder="1" applyAlignment="1">
      <alignment horizontal="right" shrinkToFit="1" vertical="center"/>
    </xf>
    <xf fontId="1" fillId="2" borderId="1" numFmtId="160" xfId="0" applyNumberFormat="1" applyFont="1" applyFill="1" applyBorder="1" applyAlignment="1">
      <alignment horizontal="right" shrinkToFit="1" vertical="center"/>
    </xf>
    <xf fontId="1" fillId="2" borderId="1" numFmtId="49" xfId="0" applyNumberFormat="1" applyFont="1" applyFill="1" applyBorder="1" applyAlignment="1">
      <alignment horizontal="left" shrinkToFit="1" vertical="center"/>
    </xf>
    <xf fontId="1" fillId="2" borderId="1" numFmtId="49" xfId="0" applyNumberFormat="1" applyFont="1" applyFill="1" applyBorder="1" applyAlignment="1">
      <alignment horizontal="left" shrinkToFit="1" vertical="center" wrapText="1"/>
    </xf>
    <xf fontId="1" fillId="2" borderId="1" numFmtId="49" xfId="0" applyNumberFormat="1" applyFont="1" applyFill="1" applyBorder="1" applyAlignment="1">
      <alignment horizontal="left" shrinkToFit="1"/>
    </xf>
    <xf fontId="1" fillId="2" borderId="1" numFmtId="0" xfId="0" applyFont="1" applyFill="1" applyBorder="1"/>
    <xf fontId="1" fillId="2" borderId="1" numFmtId="0" xfId="0" applyFont="1" applyFill="1" applyBorder="1" applyAlignment="1">
      <alignment horizontal="left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1">
    <outlinePr applyStyles="0" summaryBelow="1" summaryRight="1" showOutlineSymbols="1"/>
    <pageSetUpPr autoPageBreaks="1" fitToPage="1"/>
  </sheetPr>
  <sheetViews>
    <sheetView topLeftCell="A100" zoomScale="70" workbookViewId="0">
      <selection activeCell="A1" activeCellId="0" sqref="A1:L131"/>
    </sheetView>
  </sheetViews>
  <sheetFormatPr defaultColWidth="9.140625" defaultRowHeight="12.75"/>
  <cols>
    <col customWidth="1" min="1" max="1" style="1" width="5.5703125"/>
    <col customWidth="1" min="2" max="2" style="2" width="82.7109375"/>
    <col bestFit="1" customWidth="1" min="3" max="3" style="2" width="21.25390625"/>
    <col customWidth="1" hidden="1" min="4" max="6" style="3" width="17.5703125"/>
    <col customWidth="1" hidden="1" min="7" max="7" style="3" width="15.8515625"/>
    <col customWidth="1" hidden="1" min="8" max="15" style="3" width="17.5703125"/>
    <col customWidth="1" min="16" max="16" style="3" width="17.5703125"/>
    <col customWidth="1" hidden="1" min="17" max="26" style="3" width="17.5703125"/>
    <col customWidth="1" min="27" max="27" style="3" width="17.5703125"/>
    <col customWidth="1" hidden="1" min="28" max="35" style="3" width="17.5703125"/>
    <col customWidth="1" min="36" max="36" style="3" width="17.5703125"/>
    <col customWidth="1" hidden="1" min="37" max="37" style="4" width="17.140625"/>
    <col customWidth="1" hidden="1" min="38" max="38" style="5" width="10"/>
    <col customWidth="1" hidden="1" min="39" max="39" style="1" width="9.42578125"/>
    <col customWidth="1" hidden="1" min="40" max="40" style="1" width="9.140625"/>
    <col customWidth="1" min="41" max="41" style="1" width="9.140625"/>
    <col min="42" max="16384" style="1" width="9.140625"/>
  </cols>
  <sheetData>
    <row r="1" ht="17.25">
      <c r="AB1" s="6"/>
      <c r="AC1" s="6"/>
      <c r="AE1" s="6"/>
      <c r="AF1" s="6"/>
      <c r="AG1" s="6"/>
      <c r="AH1" s="6"/>
      <c r="AI1" s="6"/>
      <c r="AJ1" s="6" t="s">
        <v>0</v>
      </c>
    </row>
    <row r="2" ht="17.25">
      <c r="AB2" s="6"/>
      <c r="AC2" s="6"/>
      <c r="AE2" s="6"/>
      <c r="AF2" s="6"/>
      <c r="AG2" s="6"/>
      <c r="AH2" s="6"/>
      <c r="AI2" s="6"/>
      <c r="AJ2" s="6" t="s">
        <v>1</v>
      </c>
    </row>
    <row r="3" ht="17.25">
      <c r="AB3" s="6"/>
      <c r="AC3" s="6"/>
      <c r="AE3" s="6"/>
      <c r="AF3" s="6"/>
      <c r="AG3" s="6"/>
      <c r="AH3" s="6"/>
      <c r="AI3" s="6"/>
      <c r="AJ3" s="6" t="s">
        <v>2</v>
      </c>
    </row>
    <row r="4" ht="12.75">
      <c r="AH4" s="3"/>
      <c r="AI4" s="3"/>
      <c r="AJ4" s="3"/>
    </row>
    <row r="5" ht="17.25">
      <c r="AF5" s="6"/>
      <c r="AG5" s="6"/>
      <c r="AH5" s="6"/>
      <c r="AI5" s="6"/>
      <c r="AJ5" s="6" t="s">
        <v>0</v>
      </c>
    </row>
    <row r="6" ht="17.25">
      <c r="AF6" s="6"/>
      <c r="AG6" s="6"/>
      <c r="AH6" s="6"/>
      <c r="AI6" s="6"/>
      <c r="AJ6" s="6" t="s">
        <v>1</v>
      </c>
    </row>
    <row r="7" ht="17.25">
      <c r="AF7" s="6"/>
      <c r="AG7" s="6"/>
      <c r="AH7" s="6"/>
      <c r="AI7" s="6"/>
      <c r="AJ7" s="6" t="s">
        <v>2</v>
      </c>
    </row>
    <row r="8" ht="17.25">
      <c r="AF8" s="6"/>
      <c r="AG8" s="6"/>
      <c r="AH8" s="6"/>
      <c r="AI8" s="6"/>
      <c r="AJ8" s="6" t="s">
        <v>3</v>
      </c>
    </row>
    <row r="9" ht="15.75" customHeight="1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</row>
    <row r="10" ht="19.5" customHeight="1">
      <c r="A10" s="7" t="s">
        <v>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</row>
    <row r="11" ht="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</row>
    <row r="12" ht="17.25">
      <c r="A12" s="9"/>
      <c r="B12" s="10"/>
      <c r="C12" s="10"/>
      <c r="AB12" s="6"/>
      <c r="AC12" s="6"/>
      <c r="AE12" s="6"/>
      <c r="AF12" s="6"/>
      <c r="AG12" s="6"/>
      <c r="AH12" s="6"/>
      <c r="AI12" s="6"/>
      <c r="AJ12" s="6" t="s">
        <v>6</v>
      </c>
    </row>
    <row r="13" s="1" customFormat="1" ht="18.75" customHeight="1">
      <c r="A13" s="11" t="s">
        <v>7</v>
      </c>
      <c r="B13" s="11" t="s">
        <v>8</v>
      </c>
      <c r="C13" s="11" t="s">
        <v>9</v>
      </c>
      <c r="D13" s="12" t="s">
        <v>10</v>
      </c>
      <c r="E13" s="12" t="s">
        <v>11</v>
      </c>
      <c r="F13" s="12" t="s">
        <v>10</v>
      </c>
      <c r="G13" s="12" t="s">
        <v>12</v>
      </c>
      <c r="H13" s="12" t="s">
        <v>10</v>
      </c>
      <c r="I13" s="13" t="s">
        <v>13</v>
      </c>
      <c r="J13" s="13" t="s">
        <v>10</v>
      </c>
      <c r="K13" s="13" t="s">
        <v>14</v>
      </c>
      <c r="L13" s="13" t="s">
        <v>10</v>
      </c>
      <c r="M13" s="13" t="s">
        <v>15</v>
      </c>
      <c r="N13" s="13" t="s">
        <v>10</v>
      </c>
      <c r="O13" s="13" t="s">
        <v>16</v>
      </c>
      <c r="P13" s="13" t="s">
        <v>10</v>
      </c>
      <c r="Q13" s="12" t="s">
        <v>17</v>
      </c>
      <c r="R13" s="12" t="s">
        <v>11</v>
      </c>
      <c r="S13" s="14" t="s">
        <v>17</v>
      </c>
      <c r="T13" s="12" t="s">
        <v>12</v>
      </c>
      <c r="U13" s="14" t="s">
        <v>17</v>
      </c>
      <c r="V13" s="13" t="s">
        <v>13</v>
      </c>
      <c r="W13" s="15" t="s">
        <v>17</v>
      </c>
      <c r="X13" s="15" t="s">
        <v>14</v>
      </c>
      <c r="Y13" s="15" t="s">
        <v>17</v>
      </c>
      <c r="Z13" s="15" t="s">
        <v>16</v>
      </c>
      <c r="AA13" s="15" t="s">
        <v>17</v>
      </c>
      <c r="AB13" s="12" t="s">
        <v>18</v>
      </c>
      <c r="AC13" s="12" t="s">
        <v>11</v>
      </c>
      <c r="AD13" s="14" t="s">
        <v>18</v>
      </c>
      <c r="AE13" s="12" t="s">
        <v>12</v>
      </c>
      <c r="AF13" s="14" t="s">
        <v>18</v>
      </c>
      <c r="AG13" s="15" t="s">
        <v>14</v>
      </c>
      <c r="AH13" s="15" t="s">
        <v>18</v>
      </c>
      <c r="AI13" s="15" t="s">
        <v>16</v>
      </c>
      <c r="AJ13" s="15" t="s">
        <v>18</v>
      </c>
      <c r="AK13" s="8"/>
      <c r="AL13" s="1"/>
      <c r="AM13" s="1"/>
      <c r="AN13" s="1"/>
      <c r="AO13" s="1"/>
    </row>
    <row r="14" s="1" customFormat="1">
      <c r="A14" s="16"/>
      <c r="B14" s="17"/>
      <c r="C14" s="1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8"/>
      <c r="R14" s="12"/>
      <c r="S14" s="19"/>
      <c r="T14" s="12"/>
      <c r="U14" s="14"/>
      <c r="V14" s="12"/>
      <c r="W14" s="14"/>
      <c r="X14" s="14"/>
      <c r="Y14" s="14"/>
      <c r="Z14" s="14"/>
      <c r="AA14" s="14"/>
      <c r="AB14" s="18"/>
      <c r="AC14" s="12"/>
      <c r="AD14" s="19"/>
      <c r="AE14" s="12"/>
      <c r="AF14" s="14"/>
      <c r="AG14" s="14"/>
      <c r="AH14" s="14"/>
      <c r="AI14" s="14"/>
      <c r="AJ14" s="14"/>
      <c r="AK14" s="1"/>
      <c r="AL14" s="1"/>
      <c r="AM14" s="1"/>
      <c r="AN14" s="1"/>
      <c r="AO14" s="1"/>
    </row>
    <row r="15" s="20" customFormat="1" ht="33.75" customHeight="1">
      <c r="A15" s="21"/>
      <c r="B15" s="22" t="s">
        <v>19</v>
      </c>
      <c r="C15" s="23" t="s">
        <v>20</v>
      </c>
      <c r="D15" s="24">
        <f>D21+D29+D35+D43+D49+D50+D25+D40+D48</f>
        <v>1569194.9999999998</v>
      </c>
      <c r="E15" s="24">
        <f>E21+E29+E35+E43+E49+E50+E25+E40+E48</f>
        <v>0</v>
      </c>
      <c r="F15" s="25">
        <f>D15+E15</f>
        <v>1569194.9999999998</v>
      </c>
      <c r="G15" s="25">
        <f>G21+G29+G35+G43+G49+G50+G25+G40+G48+G51+G54+G57+G58</f>
        <v>336319.11862000002</v>
      </c>
      <c r="H15" s="25">
        <f>F15+G15</f>
        <v>1905514.1186199998</v>
      </c>
      <c r="I15" s="25">
        <f>I21+I29+I35+I43+I49+I50+I25+I40+I48+I51+I54+I57+I58</f>
        <v>0</v>
      </c>
      <c r="J15" s="25">
        <f>H15+I15</f>
        <v>1905514.1186199998</v>
      </c>
      <c r="K15" s="25">
        <f>K21+K29+K35+K43+K49+K50+K25+K40+K48+K51+K54+K57+K58</f>
        <v>24307.833999999959</v>
      </c>
      <c r="L15" s="25">
        <f>J15+K15</f>
        <v>1929821.9526199999</v>
      </c>
      <c r="M15" s="25">
        <f>M21+M29+M35+M43+M49+M50+M25+M40+M48+M51+M54+M57+M58</f>
        <v>0</v>
      </c>
      <c r="N15" s="25">
        <f>L15+M15</f>
        <v>1929821.9526199999</v>
      </c>
      <c r="O15" s="25">
        <f>O21+O29+O35+O43+O49+O50+O25+O40+O48+O51+O54+O57+O58</f>
        <v>74376.914000000004</v>
      </c>
      <c r="P15" s="25">
        <f>N15+O15</f>
        <v>2004198.86662</v>
      </c>
      <c r="Q15" s="25">
        <f>Q21+Q29+Q35+Q43+Q49+Q50+Q25+Q40+Q48</f>
        <v>1989897</v>
      </c>
      <c r="R15" s="25">
        <f>R21+R29+R35+R43+R49+R50+R25+R40+R48</f>
        <v>0</v>
      </c>
      <c r="S15" s="25">
        <f>Q15+R15</f>
        <v>1989897</v>
      </c>
      <c r="T15" s="25">
        <f>T21+T29+T35+T43+T49+T50+T25+T40+T48+T51+T54+T57+T58</f>
        <v>0</v>
      </c>
      <c r="U15" s="25">
        <f>S15+T15</f>
        <v>1989897</v>
      </c>
      <c r="V15" s="25">
        <f>V21+V29+V35+V43+V49+V50+V25+V40+V48+V51+V54+V57+V58</f>
        <v>0</v>
      </c>
      <c r="W15" s="25">
        <f>U15+V15</f>
        <v>1989897</v>
      </c>
      <c r="X15" s="25">
        <f>X21+X29+X35+X43+X49+X50+X25+X40+X48+X51+X54+X57+X58</f>
        <v>-98188.26800000004</v>
      </c>
      <c r="Y15" s="25">
        <f>W15+X15</f>
        <v>1891708.7319999998</v>
      </c>
      <c r="Z15" s="25">
        <f>Z21+Z29+Z35+Z43+Z49+Z50+Z25+Z40+Z48+Z51+Z54+Z57+Z58</f>
        <v>160</v>
      </c>
      <c r="AA15" s="25">
        <f>Y15+Z15</f>
        <v>1891868.7319999998</v>
      </c>
      <c r="AB15" s="25">
        <f>AB21+AB29+AB35+AB43+AB49+AB50+AB25+AB40+AB48</f>
        <v>1477335.5</v>
      </c>
      <c r="AC15" s="25">
        <f>AC21+AC29+AC35+AC43+AC49+AC50+AC25+AC40+AC48</f>
        <v>0</v>
      </c>
      <c r="AD15" s="25">
        <f>AB15+AC15</f>
        <v>1477335.5</v>
      </c>
      <c r="AE15" s="25">
        <f>AE21+AE29+AE35+AE43+AE49+AE50+AE25+AE40+AE48+AE51+AE54+AE57+AE58</f>
        <v>0.035999999999999997</v>
      </c>
      <c r="AF15" s="25">
        <f>AD15+AE15</f>
        <v>1477335.5360000001</v>
      </c>
      <c r="AG15" s="25">
        <f>AG21+AG29+AG35+AG43+AG49+AG50+AG25+AG40+AG48+AG51+AG54+AG57+AG58</f>
        <v>443526.96499999997</v>
      </c>
      <c r="AH15" s="25">
        <f>AF15+AG15</f>
        <v>1920862.5010000002</v>
      </c>
      <c r="AI15" s="25">
        <f>AI21+AI29+AI35+AI43+AI49+AI50+AI25+AI40+AI48+AI51+AI54+AI57+AI58</f>
        <v>-277.33600000000001</v>
      </c>
      <c r="AJ15" s="25">
        <f>AH15+AI15</f>
        <v>1920585.1650000003</v>
      </c>
      <c r="AK15" s="26"/>
      <c r="AL15" s="27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</row>
    <row r="16" s="1" customFormat="1" ht="17.25">
      <c r="A16" s="28"/>
      <c r="B16" s="29" t="s">
        <v>21</v>
      </c>
      <c r="C16" s="29"/>
      <c r="D16" s="30"/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4"/>
      <c r="AL16" s="5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="32" customFormat="1" ht="17.25" hidden="1">
      <c r="A17" s="33"/>
      <c r="B17" s="34" t="s">
        <v>22</v>
      </c>
      <c r="C17" s="35"/>
      <c r="D17" s="36">
        <f>D23+D31+D37+D45+D49+D50+D48</f>
        <v>206017.20000000001</v>
      </c>
      <c r="E17" s="36">
        <f>E23+E31+E37+E45+E49+E50+E48</f>
        <v>0</v>
      </c>
      <c r="F17" s="36">
        <f t="shared" ref="F17:F80" si="0">D17+E17</f>
        <v>206017.20000000001</v>
      </c>
      <c r="G17" s="37">
        <f>G23+G31+G37+G45+G49+G50+G48+G57+G58</f>
        <v>186108.41104000001</v>
      </c>
      <c r="H17" s="37">
        <f t="shared" ref="H17:H80" si="1">F17+G17</f>
        <v>392125.61103999999</v>
      </c>
      <c r="I17" s="37">
        <f>I23+I31+I37+I45+I49+I50+I48+I57+I58</f>
        <v>0</v>
      </c>
      <c r="J17" s="37">
        <f t="shared" ref="J17:J80" si="2">H17+I17</f>
        <v>392125.61103999999</v>
      </c>
      <c r="K17" s="37">
        <f>K23+K31+K37+K45+K49+K50+K48+K57+K58</f>
        <v>-265.76199999999881</v>
      </c>
      <c r="L17" s="37">
        <f t="shared" ref="L17:L80" si="3">J17+K17</f>
        <v>391859.84904</v>
      </c>
      <c r="M17" s="37">
        <f>M23+M31+M37+M45+M49+M50+M48+M57+M58</f>
        <v>0</v>
      </c>
      <c r="N17" s="37">
        <f t="shared" ref="N17:N80" si="4">L17+M17</f>
        <v>391859.84904</v>
      </c>
      <c r="O17" s="37">
        <f>O23+O31+O37+O45+O49+O50+O48+O57+O58</f>
        <v>5</v>
      </c>
      <c r="P17" s="37">
        <f t="shared" ref="P17:P80" si="5">N17+O17</f>
        <v>391864.84904</v>
      </c>
      <c r="Q17" s="37">
        <f>Q23+Q31+Q37+Q45+Q49+Q50+Q48</f>
        <v>1989.9000000000233</v>
      </c>
      <c r="R17" s="37">
        <f>R23+R31+R37+R45+R49+R50+R48</f>
        <v>0</v>
      </c>
      <c r="S17" s="37">
        <f t="shared" ref="S17:S80" si="6">Q17+R17</f>
        <v>1989.9000000000233</v>
      </c>
      <c r="T17" s="37">
        <f>T23+T31+T37+T45+T49+T50+T48+T57+T58</f>
        <v>0</v>
      </c>
      <c r="U17" s="37">
        <f t="shared" ref="U17:U80" si="7">S17+T17</f>
        <v>1989.9000000000233</v>
      </c>
      <c r="V17" s="37">
        <f>V23+V31+V37+V45+V49+V50+V48+V57+V58</f>
        <v>0</v>
      </c>
      <c r="W17" s="37">
        <f t="shared" ref="W17:W80" si="8">U17+V17</f>
        <v>1989.9000000000233</v>
      </c>
      <c r="X17" s="37">
        <f>X23+X31+X37+X45+X49+X50+X48+X57+X58</f>
        <v>-98.188999999999965</v>
      </c>
      <c r="Y17" s="37">
        <f t="shared" ref="Y17:Y80" si="9">W17+X17</f>
        <v>1891.7110000000234</v>
      </c>
      <c r="Z17" s="37">
        <f>Z23+Z31+Z37+Z45+Z49+Z50+Z48+Z57+Z58</f>
        <v>160</v>
      </c>
      <c r="AA17" s="37">
        <f t="shared" ref="AA17:AA80" si="10">Y17+Z17</f>
        <v>2051.7110000000234</v>
      </c>
      <c r="AB17" s="37">
        <f>AB23+AB31+AB37+AB45+AB49+AB50+AB48</f>
        <v>1477.3</v>
      </c>
      <c r="AC17" s="37">
        <f>AC23+AC31+AC37+AC45+AC49+AC50+AC48</f>
        <v>0</v>
      </c>
      <c r="AD17" s="37">
        <f t="shared" ref="AD17:AD80" si="11">AB17+AC17</f>
        <v>1477.3</v>
      </c>
      <c r="AE17" s="37">
        <f>AE23+AE31+AE37+AE45+AE49+AE50+AE48+AE57+AE58</f>
        <v>0.035999999999999997</v>
      </c>
      <c r="AF17" s="37">
        <f t="shared" ref="AF17:AF80" si="12">AD17+AE17</f>
        <v>1477.336</v>
      </c>
      <c r="AG17" s="37">
        <f>AG23+AG31+AG37+AG45+AG49+AG50+AG48+AG57+AG58</f>
        <v>443.52700000000004</v>
      </c>
      <c r="AH17" s="37">
        <f t="shared" ref="AH17:AH80" si="13">AF17+AG17</f>
        <v>1920.8630000000001</v>
      </c>
      <c r="AI17" s="37">
        <f>AI23+AI31+AI37+AI45+AI49+AI50+AI48+AI57+AI58</f>
        <v>-277.33600000000001</v>
      </c>
      <c r="AJ17" s="37">
        <f t="shared" ref="AJ17:AJ80" si="14">AH17+AI17</f>
        <v>1643.527</v>
      </c>
      <c r="AK17" s="38"/>
      <c r="AL17" s="39" t="s">
        <v>23</v>
      </c>
      <c r="AM17" s="40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</row>
    <row r="18" s="1" customFormat="1" ht="17.25">
      <c r="A18" s="28"/>
      <c r="B18" s="41" t="s">
        <v>24</v>
      </c>
      <c r="C18" s="42" t="s">
        <v>20</v>
      </c>
      <c r="D18" s="30">
        <f>D24+D32+D38+D46+D42+D27</f>
        <v>1363177.7999999998</v>
      </c>
      <c r="E18" s="30">
        <f>E24+E32+E38+E46+E42+E27</f>
        <v>0</v>
      </c>
      <c r="F18" s="31">
        <f t="shared" si="0"/>
        <v>1363177.7999999998</v>
      </c>
      <c r="G18" s="31">
        <f>G24+G32+G38+G46+G42+G27</f>
        <v>0</v>
      </c>
      <c r="H18" s="31">
        <f t="shared" si="1"/>
        <v>1363177.7999999998</v>
      </c>
      <c r="I18" s="31">
        <f>I24+I32+I38+I46+I42+I27</f>
        <v>0</v>
      </c>
      <c r="J18" s="31">
        <f t="shared" si="2"/>
        <v>1363177.7999999998</v>
      </c>
      <c r="K18" s="31">
        <f>K24+K32+K38+K46+K42+K27</f>
        <v>-546186.19200000004</v>
      </c>
      <c r="L18" s="31">
        <f t="shared" si="3"/>
        <v>816991.60799999977</v>
      </c>
      <c r="M18" s="31">
        <f>M24+M32+M38+M46+M42+M27</f>
        <v>0</v>
      </c>
      <c r="N18" s="31">
        <f t="shared" si="4"/>
        <v>816991.60799999977</v>
      </c>
      <c r="O18" s="31">
        <f>O24+O32+O38+O46+O42+O27</f>
        <v>0</v>
      </c>
      <c r="P18" s="31">
        <f t="shared" si="5"/>
        <v>816991.60799999977</v>
      </c>
      <c r="Q18" s="31">
        <f>Q24+Q32+Q38+Q46+Q42+Q27</f>
        <v>1987907.0999999999</v>
      </c>
      <c r="R18" s="31">
        <f>R24+R32+R38+R46+R42+R27</f>
        <v>0</v>
      </c>
      <c r="S18" s="31">
        <f t="shared" si="6"/>
        <v>1987907.0999999999</v>
      </c>
      <c r="T18" s="31">
        <f>T24+T32+T38+T46+T42+T27</f>
        <v>0</v>
      </c>
      <c r="U18" s="31">
        <f t="shared" si="7"/>
        <v>1987907.0999999999</v>
      </c>
      <c r="V18" s="31">
        <f>V24+V32+V38+V46+V42+V27</f>
        <v>0</v>
      </c>
      <c r="W18" s="31">
        <f t="shared" si="8"/>
        <v>1987907.0999999999</v>
      </c>
      <c r="X18" s="31">
        <f>X24+X32+X38+X46+X42+X27</f>
        <v>-769620.179</v>
      </c>
      <c r="Y18" s="31">
        <f t="shared" si="9"/>
        <v>1218286.9209999999</v>
      </c>
      <c r="Z18" s="31">
        <f>Z24+Z32+Z38+Z46+Z42+Z27</f>
        <v>0</v>
      </c>
      <c r="AA18" s="31">
        <f t="shared" si="10"/>
        <v>1218286.9209999999</v>
      </c>
      <c r="AB18" s="31">
        <f>AB24+AB32+AB38+AB46+AB42+AB27</f>
        <v>1475858.2</v>
      </c>
      <c r="AC18" s="31">
        <f>AC24+AC32+AC38+AC46+AC42+AC27</f>
        <v>0</v>
      </c>
      <c r="AD18" s="31">
        <f t="shared" si="11"/>
        <v>1475858.2</v>
      </c>
      <c r="AE18" s="31">
        <f>AE24+AE32+AE38+AE46+AE42+AE27</f>
        <v>0</v>
      </c>
      <c r="AF18" s="31">
        <f t="shared" si="12"/>
        <v>1475858.2</v>
      </c>
      <c r="AG18" s="31">
        <f>AG24+AG32+AG38+AG46+AG42+AG27</f>
        <v>-174084.66200000001</v>
      </c>
      <c r="AH18" s="31">
        <f t="shared" si="13"/>
        <v>1301773.5379999999</v>
      </c>
      <c r="AI18" s="31">
        <f>AI24+AI32+AI38+AI46+AI42+AI27</f>
        <v>0</v>
      </c>
      <c r="AJ18" s="31">
        <f t="shared" si="14"/>
        <v>1301773.5379999999</v>
      </c>
      <c r="AK18" s="4"/>
      <c r="AL18" s="5"/>
      <c r="AM18" s="43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="1" customFormat="1" ht="17.25">
      <c r="A19" s="28"/>
      <c r="B19" s="41" t="s">
        <v>25</v>
      </c>
      <c r="C19" s="42" t="s">
        <v>20</v>
      </c>
      <c r="D19" s="30"/>
      <c r="E19" s="30"/>
      <c r="F19" s="31"/>
      <c r="G19" s="31"/>
      <c r="H19" s="31"/>
      <c r="I19" s="31"/>
      <c r="J19" s="31"/>
      <c r="K19" s="31">
        <f>K28+K33</f>
        <v>280651.40000000002</v>
      </c>
      <c r="L19" s="31">
        <f t="shared" si="3"/>
        <v>280651.40000000002</v>
      </c>
      <c r="M19" s="31">
        <f>M28+M33</f>
        <v>0</v>
      </c>
      <c r="N19" s="31">
        <f t="shared" si="4"/>
        <v>280651.40000000002</v>
      </c>
      <c r="O19" s="31">
        <f>O28+O33</f>
        <v>0</v>
      </c>
      <c r="P19" s="31">
        <f t="shared" si="5"/>
        <v>280651.40000000002</v>
      </c>
      <c r="Q19" s="31"/>
      <c r="R19" s="31"/>
      <c r="S19" s="31"/>
      <c r="T19" s="31"/>
      <c r="U19" s="31"/>
      <c r="V19" s="31"/>
      <c r="W19" s="31"/>
      <c r="X19" s="31">
        <f>X28+X33</f>
        <v>671530.09999999998</v>
      </c>
      <c r="Y19" s="31">
        <f t="shared" si="9"/>
        <v>671530.09999999998</v>
      </c>
      <c r="Z19" s="31">
        <f>Z28+Z33</f>
        <v>0</v>
      </c>
      <c r="AA19" s="31">
        <f t="shared" si="10"/>
        <v>671530.09999999998</v>
      </c>
      <c r="AB19" s="31"/>
      <c r="AC19" s="31"/>
      <c r="AD19" s="31"/>
      <c r="AE19" s="31"/>
      <c r="AF19" s="31"/>
      <c r="AG19" s="31">
        <f>AG28+AG33</f>
        <v>617168.09999999998</v>
      </c>
      <c r="AH19" s="31">
        <f t="shared" si="13"/>
        <v>617168.09999999998</v>
      </c>
      <c r="AI19" s="31">
        <f>AI28+AI33</f>
        <v>0</v>
      </c>
      <c r="AJ19" s="31">
        <f t="shared" si="14"/>
        <v>617168.09999999998</v>
      </c>
      <c r="AK19" s="4"/>
      <c r="AL19" s="5"/>
      <c r="AM19" s="43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="1" customFormat="1" ht="17.25">
      <c r="A20" s="28"/>
      <c r="B20" s="41" t="s">
        <v>26</v>
      </c>
      <c r="C20" s="42" t="s">
        <v>20</v>
      </c>
      <c r="D20" s="30"/>
      <c r="E20" s="30"/>
      <c r="F20" s="31"/>
      <c r="G20" s="31">
        <f>G39+G47+G53+G56</f>
        <v>150210.70758000002</v>
      </c>
      <c r="H20" s="31">
        <f t="shared" si="1"/>
        <v>150210.70758000002</v>
      </c>
      <c r="I20" s="31">
        <f>I39+I47+I53+I56</f>
        <v>0</v>
      </c>
      <c r="J20" s="31">
        <f t="shared" si="2"/>
        <v>150210.70758000002</v>
      </c>
      <c r="K20" s="31">
        <f>K39+K47+K53+K56+K34</f>
        <v>290108.38799999998</v>
      </c>
      <c r="L20" s="31">
        <f t="shared" si="3"/>
        <v>440319.09557999996</v>
      </c>
      <c r="M20" s="31">
        <f>M39+M47+M53+M56+M34</f>
        <v>0</v>
      </c>
      <c r="N20" s="31">
        <f t="shared" si="4"/>
        <v>440319.09557999996</v>
      </c>
      <c r="O20" s="31">
        <f>O39+O47+O53+O56+O34</f>
        <v>74371.914000000004</v>
      </c>
      <c r="P20" s="31">
        <f t="shared" si="5"/>
        <v>514691.00957999995</v>
      </c>
      <c r="Q20" s="31"/>
      <c r="R20" s="31"/>
      <c r="S20" s="31"/>
      <c r="T20" s="31">
        <f>T39+T47+T53+T56</f>
        <v>0</v>
      </c>
      <c r="U20" s="31">
        <f t="shared" si="7"/>
        <v>0</v>
      </c>
      <c r="V20" s="31">
        <f>V39+V47+V53+V56</f>
        <v>0</v>
      </c>
      <c r="W20" s="31">
        <f t="shared" si="8"/>
        <v>0</v>
      </c>
      <c r="X20" s="31">
        <f>X39+X47+X53+X56+X34</f>
        <v>0</v>
      </c>
      <c r="Y20" s="31">
        <f t="shared" si="9"/>
        <v>0</v>
      </c>
      <c r="Z20" s="31">
        <f>Z39+Z47+Z53+Z56+Z34</f>
        <v>0</v>
      </c>
      <c r="AA20" s="31">
        <f t="shared" si="10"/>
        <v>0</v>
      </c>
      <c r="AB20" s="31"/>
      <c r="AC20" s="31"/>
      <c r="AD20" s="31"/>
      <c r="AE20" s="31">
        <f>AE39+AE47+AE53+AE56</f>
        <v>0</v>
      </c>
      <c r="AF20" s="31">
        <f t="shared" si="12"/>
        <v>0</v>
      </c>
      <c r="AG20" s="31">
        <f>AG39+AG47+AG53+AG56+AG34</f>
        <v>0</v>
      </c>
      <c r="AH20" s="31">
        <f t="shared" si="13"/>
        <v>0</v>
      </c>
      <c r="AI20" s="31">
        <f>AI39+AI47+AI53+AI56+AI34</f>
        <v>0</v>
      </c>
      <c r="AJ20" s="31">
        <f t="shared" si="14"/>
        <v>0</v>
      </c>
      <c r="AK20" s="4"/>
      <c r="AL20" s="5"/>
      <c r="AM20" s="43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ht="51.75">
      <c r="A21" s="28" t="s">
        <v>27</v>
      </c>
      <c r="B21" s="41" t="s">
        <v>28</v>
      </c>
      <c r="C21" s="44" t="s">
        <v>29</v>
      </c>
      <c r="D21" s="30">
        <f>D23+D24</f>
        <v>35000</v>
      </c>
      <c r="E21" s="30">
        <f>E23+E24</f>
        <v>0</v>
      </c>
      <c r="F21" s="31">
        <f t="shared" si="0"/>
        <v>35000</v>
      </c>
      <c r="G21" s="31">
        <f>G23+G24</f>
        <v>0</v>
      </c>
      <c r="H21" s="31">
        <f t="shared" si="1"/>
        <v>35000</v>
      </c>
      <c r="I21" s="31">
        <f>I23+I24</f>
        <v>0</v>
      </c>
      <c r="J21" s="31">
        <f t="shared" si="2"/>
        <v>35000</v>
      </c>
      <c r="K21" s="31">
        <f>K23+K24</f>
        <v>0</v>
      </c>
      <c r="L21" s="31">
        <f t="shared" si="3"/>
        <v>35000</v>
      </c>
      <c r="M21" s="31">
        <f>M23+M24</f>
        <v>0</v>
      </c>
      <c r="N21" s="31">
        <f t="shared" si="4"/>
        <v>35000</v>
      </c>
      <c r="O21" s="31">
        <f>O23+O24</f>
        <v>5</v>
      </c>
      <c r="P21" s="31">
        <f t="shared" si="5"/>
        <v>35005</v>
      </c>
      <c r="Q21" s="31">
        <f>Q23+Q24</f>
        <v>540000</v>
      </c>
      <c r="R21" s="31">
        <f>R23+R24</f>
        <v>0</v>
      </c>
      <c r="S21" s="31">
        <f t="shared" si="6"/>
        <v>540000</v>
      </c>
      <c r="T21" s="31">
        <f>T23+T24</f>
        <v>0</v>
      </c>
      <c r="U21" s="31">
        <f t="shared" si="7"/>
        <v>540000</v>
      </c>
      <c r="V21" s="31">
        <f>V23+V24</f>
        <v>0</v>
      </c>
      <c r="W21" s="31">
        <f t="shared" si="8"/>
        <v>540000</v>
      </c>
      <c r="X21" s="31">
        <f>X23+X24</f>
        <v>0</v>
      </c>
      <c r="Y21" s="31">
        <f t="shared" si="9"/>
        <v>540000</v>
      </c>
      <c r="Z21" s="31">
        <f>Z23+Z24</f>
        <v>160</v>
      </c>
      <c r="AA21" s="31">
        <f t="shared" si="10"/>
        <v>540160</v>
      </c>
      <c r="AB21" s="31">
        <f>AB23+AB24</f>
        <v>1077335.5</v>
      </c>
      <c r="AC21" s="31">
        <f>AC23+AC24</f>
        <v>0</v>
      </c>
      <c r="AD21" s="31">
        <f t="shared" si="11"/>
        <v>1077335.5</v>
      </c>
      <c r="AE21" s="31">
        <f>AE23+AE24</f>
        <v>0.035999999999999997</v>
      </c>
      <c r="AF21" s="31">
        <f t="shared" si="12"/>
        <v>1077335.5360000001</v>
      </c>
      <c r="AG21" s="31">
        <f>AG23+AG24</f>
        <v>0</v>
      </c>
      <c r="AH21" s="31">
        <f t="shared" si="13"/>
        <v>1077335.5360000001</v>
      </c>
      <c r="AI21" s="31">
        <f>AI23+AI24</f>
        <v>-277.33600000000001</v>
      </c>
      <c r="AJ21" s="31">
        <f t="shared" si="14"/>
        <v>1077058.2000000002</v>
      </c>
      <c r="AM21" s="43"/>
    </row>
    <row r="22" ht="17.25">
      <c r="A22" s="28"/>
      <c r="B22" s="41" t="s">
        <v>21</v>
      </c>
      <c r="C22" s="42"/>
      <c r="D22" s="30"/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4"/>
      <c r="AM22" s="43"/>
    </row>
    <row r="23" s="45" customFormat="1" ht="17.25" hidden="1">
      <c r="A23" s="46"/>
      <c r="B23" s="47" t="s">
        <v>22</v>
      </c>
      <c r="C23" s="47"/>
      <c r="D23" s="48">
        <v>35</v>
      </c>
      <c r="E23" s="49"/>
      <c r="F23" s="48">
        <f t="shared" si="0"/>
        <v>35</v>
      </c>
      <c r="G23" s="50"/>
      <c r="H23" s="51">
        <f t="shared" si="1"/>
        <v>35</v>
      </c>
      <c r="I23" s="31"/>
      <c r="J23" s="51">
        <f t="shared" si="2"/>
        <v>35</v>
      </c>
      <c r="K23" s="31"/>
      <c r="L23" s="51">
        <f t="shared" si="3"/>
        <v>35</v>
      </c>
      <c r="M23" s="31"/>
      <c r="N23" s="51">
        <f t="shared" si="4"/>
        <v>35</v>
      </c>
      <c r="O23" s="50">
        <v>5</v>
      </c>
      <c r="P23" s="51">
        <f t="shared" si="5"/>
        <v>40</v>
      </c>
      <c r="Q23" s="51">
        <v>540</v>
      </c>
      <c r="R23" s="50"/>
      <c r="S23" s="51">
        <f t="shared" si="6"/>
        <v>540</v>
      </c>
      <c r="T23" s="50"/>
      <c r="U23" s="51">
        <f t="shared" si="7"/>
        <v>540</v>
      </c>
      <c r="V23" s="31"/>
      <c r="W23" s="51">
        <f t="shared" si="8"/>
        <v>540</v>
      </c>
      <c r="X23" s="31"/>
      <c r="Y23" s="51">
        <f t="shared" si="9"/>
        <v>540</v>
      </c>
      <c r="Z23" s="50">
        <v>160</v>
      </c>
      <c r="AA23" s="51">
        <f t="shared" si="10"/>
        <v>700</v>
      </c>
      <c r="AB23" s="51">
        <v>1077.3</v>
      </c>
      <c r="AC23" s="50"/>
      <c r="AD23" s="51">
        <f t="shared" si="11"/>
        <v>1077.3</v>
      </c>
      <c r="AE23" s="50">
        <v>0.035999999999999997</v>
      </c>
      <c r="AF23" s="51">
        <f t="shared" si="12"/>
        <v>1077.336</v>
      </c>
      <c r="AG23" s="31"/>
      <c r="AH23" s="51">
        <f t="shared" si="13"/>
        <v>1077.336</v>
      </c>
      <c r="AI23" s="50">
        <v>-277.33600000000001</v>
      </c>
      <c r="AJ23" s="51">
        <f t="shared" si="14"/>
        <v>800</v>
      </c>
      <c r="AK23" s="52" t="s">
        <v>30</v>
      </c>
      <c r="AL23" s="53" t="s">
        <v>23</v>
      </c>
      <c r="AM23" s="54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</row>
    <row r="24" ht="17.25">
      <c r="A24" s="28"/>
      <c r="B24" s="41" t="s">
        <v>24</v>
      </c>
      <c r="C24" s="56" t="s">
        <v>20</v>
      </c>
      <c r="D24" s="30">
        <v>34965</v>
      </c>
      <c r="E24" s="30"/>
      <c r="F24" s="31">
        <f t="shared" si="0"/>
        <v>34965</v>
      </c>
      <c r="G24" s="31"/>
      <c r="H24" s="31">
        <f t="shared" si="1"/>
        <v>34965</v>
      </c>
      <c r="I24" s="31"/>
      <c r="J24" s="31">
        <f t="shared" si="2"/>
        <v>34965</v>
      </c>
      <c r="K24" s="31"/>
      <c r="L24" s="31">
        <f t="shared" si="3"/>
        <v>34965</v>
      </c>
      <c r="M24" s="31"/>
      <c r="N24" s="31">
        <f t="shared" si="4"/>
        <v>34965</v>
      </c>
      <c r="O24" s="31"/>
      <c r="P24" s="31">
        <f t="shared" si="5"/>
        <v>34965</v>
      </c>
      <c r="Q24" s="31">
        <v>539460</v>
      </c>
      <c r="R24" s="31"/>
      <c r="S24" s="31">
        <f t="shared" si="6"/>
        <v>539460</v>
      </c>
      <c r="T24" s="31"/>
      <c r="U24" s="31">
        <f t="shared" si="7"/>
        <v>539460</v>
      </c>
      <c r="V24" s="31"/>
      <c r="W24" s="31">
        <f t="shared" si="8"/>
        <v>539460</v>
      </c>
      <c r="X24" s="31"/>
      <c r="Y24" s="31">
        <f t="shared" si="9"/>
        <v>539460</v>
      </c>
      <c r="Z24" s="31"/>
      <c r="AA24" s="31">
        <f t="shared" si="10"/>
        <v>539460</v>
      </c>
      <c r="AB24" s="31">
        <v>1076258.2</v>
      </c>
      <c r="AC24" s="31"/>
      <c r="AD24" s="31">
        <f t="shared" si="11"/>
        <v>1076258.2</v>
      </c>
      <c r="AE24" s="31"/>
      <c r="AF24" s="31">
        <f t="shared" si="12"/>
        <v>1076258.2</v>
      </c>
      <c r="AG24" s="31"/>
      <c r="AH24" s="31">
        <f t="shared" si="13"/>
        <v>1076258.2</v>
      </c>
      <c r="AI24" s="31"/>
      <c r="AJ24" s="31">
        <f t="shared" si="14"/>
        <v>1076258.2</v>
      </c>
      <c r="AK24" s="4" t="s">
        <v>31</v>
      </c>
      <c r="AM24" s="43"/>
    </row>
    <row r="25" ht="34.5">
      <c r="A25" s="57" t="s">
        <v>32</v>
      </c>
      <c r="B25" s="58" t="s">
        <v>33</v>
      </c>
      <c r="C25" s="59" t="s">
        <v>34</v>
      </c>
      <c r="D25" s="30">
        <f>D27</f>
        <v>0</v>
      </c>
      <c r="E25" s="30">
        <f>E27</f>
        <v>0</v>
      </c>
      <c r="F25" s="31">
        <f t="shared" si="0"/>
        <v>0</v>
      </c>
      <c r="G25" s="31">
        <f>G27</f>
        <v>0</v>
      </c>
      <c r="H25" s="31">
        <f t="shared" si="1"/>
        <v>0</v>
      </c>
      <c r="I25" s="31">
        <f>I27</f>
        <v>0</v>
      </c>
      <c r="J25" s="31">
        <f t="shared" si="2"/>
        <v>0</v>
      </c>
      <c r="K25" s="31">
        <f>K27+K28</f>
        <v>0</v>
      </c>
      <c r="L25" s="31">
        <f t="shared" si="3"/>
        <v>0</v>
      </c>
      <c r="M25" s="31">
        <f>M27+M28</f>
        <v>0</v>
      </c>
      <c r="N25" s="31">
        <f t="shared" si="4"/>
        <v>0</v>
      </c>
      <c r="O25" s="31">
        <f>O27+O28</f>
        <v>0</v>
      </c>
      <c r="P25" s="31">
        <f t="shared" si="5"/>
        <v>0</v>
      </c>
      <c r="Q25" s="31">
        <f>Q27</f>
        <v>54620.699999999997</v>
      </c>
      <c r="R25" s="31">
        <f>R27</f>
        <v>0</v>
      </c>
      <c r="S25" s="31">
        <f t="shared" si="6"/>
        <v>54620.699999999997</v>
      </c>
      <c r="T25" s="31">
        <f>T27</f>
        <v>0</v>
      </c>
      <c r="U25" s="31">
        <f t="shared" si="7"/>
        <v>54620.699999999997</v>
      </c>
      <c r="V25" s="31">
        <f>V27</f>
        <v>0</v>
      </c>
      <c r="W25" s="31">
        <f t="shared" si="8"/>
        <v>54620.699999999997</v>
      </c>
      <c r="X25" s="31">
        <f>X27+X28</f>
        <v>7.2759576141834259e-12</v>
      </c>
      <c r="Y25" s="31">
        <f t="shared" si="9"/>
        <v>54620.700000000004</v>
      </c>
      <c r="Z25" s="31">
        <f>Z27+Z28</f>
        <v>0</v>
      </c>
      <c r="AA25" s="31">
        <f t="shared" si="10"/>
        <v>54620.700000000004</v>
      </c>
      <c r="AB25" s="31">
        <f>AB27</f>
        <v>0</v>
      </c>
      <c r="AC25" s="31">
        <f>AC27</f>
        <v>0</v>
      </c>
      <c r="AD25" s="31">
        <f t="shared" si="11"/>
        <v>0</v>
      </c>
      <c r="AE25" s="31">
        <f>AE27</f>
        <v>0</v>
      </c>
      <c r="AF25" s="31">
        <f t="shared" si="12"/>
        <v>0</v>
      </c>
      <c r="AG25" s="31">
        <f>AG27+AG28</f>
        <v>0</v>
      </c>
      <c r="AH25" s="31">
        <f t="shared" si="13"/>
        <v>0</v>
      </c>
      <c r="AI25" s="31">
        <f>AI27+AI28</f>
        <v>0</v>
      </c>
      <c r="AJ25" s="31">
        <f t="shared" si="14"/>
        <v>0</v>
      </c>
      <c r="AK25" s="4"/>
      <c r="AM25" s="43"/>
    </row>
    <row r="26" ht="17.25">
      <c r="A26" s="60"/>
      <c r="B26" s="41" t="s">
        <v>21</v>
      </c>
      <c r="C26" s="59"/>
      <c r="D26" s="30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4"/>
      <c r="AM26" s="43"/>
    </row>
    <row r="27" ht="17.25">
      <c r="A27" s="60"/>
      <c r="B27" s="41" t="s">
        <v>24</v>
      </c>
      <c r="C27" s="56" t="s">
        <v>20</v>
      </c>
      <c r="D27" s="30">
        <v>0</v>
      </c>
      <c r="E27" s="30"/>
      <c r="F27" s="31">
        <f t="shared" si="0"/>
        <v>0</v>
      </c>
      <c r="G27" s="31"/>
      <c r="H27" s="31">
        <f t="shared" si="1"/>
        <v>0</v>
      </c>
      <c r="I27" s="31"/>
      <c r="J27" s="31">
        <f t="shared" si="2"/>
        <v>0</v>
      </c>
      <c r="K27" s="31"/>
      <c r="L27" s="31">
        <f t="shared" si="3"/>
        <v>0</v>
      </c>
      <c r="M27" s="31"/>
      <c r="N27" s="31">
        <f t="shared" si="4"/>
        <v>0</v>
      </c>
      <c r="O27" s="31"/>
      <c r="P27" s="31">
        <f t="shared" si="5"/>
        <v>0</v>
      </c>
      <c r="Q27" s="31">
        <v>54620.699999999997</v>
      </c>
      <c r="R27" s="31"/>
      <c r="S27" s="31">
        <f t="shared" si="6"/>
        <v>54620.699999999997</v>
      </c>
      <c r="T27" s="31"/>
      <c r="U27" s="31">
        <f t="shared" si="7"/>
        <v>54620.699999999997</v>
      </c>
      <c r="V27" s="31"/>
      <c r="W27" s="31">
        <f t="shared" si="8"/>
        <v>54620.699999999997</v>
      </c>
      <c r="X27" s="31">
        <f>-54620.7+2184.828</f>
        <v>-52435.871999999996</v>
      </c>
      <c r="Y27" s="31">
        <f t="shared" si="9"/>
        <v>2184.8280000000013</v>
      </c>
      <c r="Z27" s="31"/>
      <c r="AA27" s="31">
        <f t="shared" si="10"/>
        <v>2184.8280000000013</v>
      </c>
      <c r="AB27" s="31">
        <v>0</v>
      </c>
      <c r="AC27" s="31"/>
      <c r="AD27" s="31">
        <f t="shared" si="11"/>
        <v>0</v>
      </c>
      <c r="AE27" s="31"/>
      <c r="AF27" s="31">
        <f t="shared" si="12"/>
        <v>0</v>
      </c>
      <c r="AG27" s="31"/>
      <c r="AH27" s="31">
        <f t="shared" si="13"/>
        <v>0</v>
      </c>
      <c r="AI27" s="31"/>
      <c r="AJ27" s="31">
        <f t="shared" si="14"/>
        <v>0</v>
      </c>
      <c r="AK27" s="4" t="s">
        <v>35</v>
      </c>
      <c r="AM27" s="43"/>
    </row>
    <row r="28" ht="17.25">
      <c r="A28" s="60"/>
      <c r="B28" s="41" t="s">
        <v>25</v>
      </c>
      <c r="C28" s="56" t="s">
        <v>20</v>
      </c>
      <c r="D28" s="30"/>
      <c r="E28" s="30"/>
      <c r="F28" s="31"/>
      <c r="G28" s="31"/>
      <c r="H28" s="31"/>
      <c r="I28" s="31"/>
      <c r="J28" s="31"/>
      <c r="K28" s="31"/>
      <c r="L28" s="31">
        <f t="shared" si="3"/>
        <v>0</v>
      </c>
      <c r="M28" s="31"/>
      <c r="N28" s="31">
        <f t="shared" si="4"/>
        <v>0</v>
      </c>
      <c r="O28" s="31"/>
      <c r="P28" s="31">
        <f t="shared" si="5"/>
        <v>0</v>
      </c>
      <c r="Q28" s="31"/>
      <c r="R28" s="31"/>
      <c r="S28" s="31"/>
      <c r="T28" s="31"/>
      <c r="U28" s="31"/>
      <c r="V28" s="31"/>
      <c r="W28" s="31"/>
      <c r="X28" s="31">
        <v>52435.872000000003</v>
      </c>
      <c r="Y28" s="31">
        <f t="shared" si="9"/>
        <v>52435.872000000003</v>
      </c>
      <c r="Z28" s="31"/>
      <c r="AA28" s="31">
        <f t="shared" si="10"/>
        <v>52435.872000000003</v>
      </c>
      <c r="AB28" s="31"/>
      <c r="AC28" s="31"/>
      <c r="AD28" s="31"/>
      <c r="AE28" s="31"/>
      <c r="AF28" s="31"/>
      <c r="AG28" s="31"/>
      <c r="AH28" s="31">
        <f t="shared" si="13"/>
        <v>0</v>
      </c>
      <c r="AI28" s="31"/>
      <c r="AJ28" s="31">
        <f t="shared" si="14"/>
        <v>0</v>
      </c>
      <c r="AK28" s="4" t="s">
        <v>36</v>
      </c>
      <c r="AM28" s="43"/>
    </row>
    <row r="29" ht="51.75">
      <c r="A29" s="60"/>
      <c r="B29" s="58" t="s">
        <v>33</v>
      </c>
      <c r="C29" s="44" t="s">
        <v>29</v>
      </c>
      <c r="D29" s="30">
        <f>D31+D32</f>
        <v>558438.40000000002</v>
      </c>
      <c r="E29" s="30">
        <f>E31+E32</f>
        <v>0</v>
      </c>
      <c r="F29" s="31">
        <f t="shared" si="0"/>
        <v>558438.40000000002</v>
      </c>
      <c r="G29" s="31">
        <f>G31+G32</f>
        <v>15345.7713</v>
      </c>
      <c r="H29" s="31">
        <f t="shared" si="1"/>
        <v>573784.17130000005</v>
      </c>
      <c r="I29" s="31">
        <f>I31+I32</f>
        <v>0</v>
      </c>
      <c r="J29" s="31">
        <f t="shared" si="2"/>
        <v>573784.17130000005</v>
      </c>
      <c r="K29" s="31">
        <f>K31+K32+K34+K33</f>
        <v>-54117.795000000042</v>
      </c>
      <c r="L29" s="31">
        <f t="shared" si="3"/>
        <v>519666.3763</v>
      </c>
      <c r="M29" s="31">
        <f>M31+M32+M34+M33</f>
        <v>0</v>
      </c>
      <c r="N29" s="31">
        <f t="shared" si="4"/>
        <v>519666.3763</v>
      </c>
      <c r="O29" s="31">
        <f>O31+O32+O34+O33</f>
        <v>0</v>
      </c>
      <c r="P29" s="31">
        <f t="shared" si="5"/>
        <v>519666.3763</v>
      </c>
      <c r="Q29" s="31">
        <f>Q31+Q32</f>
        <v>743778.30000000005</v>
      </c>
      <c r="R29" s="31">
        <f>R31+R32</f>
        <v>0</v>
      </c>
      <c r="S29" s="31">
        <f t="shared" si="6"/>
        <v>743778.30000000005</v>
      </c>
      <c r="T29" s="31">
        <f>T31+T32</f>
        <v>0</v>
      </c>
      <c r="U29" s="31">
        <f t="shared" si="7"/>
        <v>743778.30000000005</v>
      </c>
      <c r="V29" s="31">
        <f>V31+V32</f>
        <v>0</v>
      </c>
      <c r="W29" s="31">
        <f t="shared" si="8"/>
        <v>743778.30000000005</v>
      </c>
      <c r="X29" s="31">
        <f>X31+X32+X34+X33</f>
        <v>-98188.26800000004</v>
      </c>
      <c r="Y29" s="31">
        <f t="shared" si="9"/>
        <v>645590.03200000001</v>
      </c>
      <c r="Z29" s="31">
        <f>Z31+Z32+Z34+Z33</f>
        <v>0</v>
      </c>
      <c r="AA29" s="31">
        <f t="shared" si="10"/>
        <v>645590.03200000001</v>
      </c>
      <c r="AB29" s="31">
        <f>AB31+AB32</f>
        <v>200000</v>
      </c>
      <c r="AC29" s="31">
        <f>AC31+AC32</f>
        <v>0</v>
      </c>
      <c r="AD29" s="31">
        <f t="shared" si="11"/>
        <v>200000</v>
      </c>
      <c r="AE29" s="31">
        <f>AE31+AE32</f>
        <v>0</v>
      </c>
      <c r="AF29" s="31">
        <f t="shared" si="12"/>
        <v>200000</v>
      </c>
      <c r="AG29" s="31">
        <f>AG31+AG32+AG34+AG33</f>
        <v>443526.96499999997</v>
      </c>
      <c r="AH29" s="31">
        <f t="shared" si="13"/>
        <v>643526.96499999997</v>
      </c>
      <c r="AI29" s="31">
        <f>AI31+AI32+AI34+AI33</f>
        <v>0</v>
      </c>
      <c r="AJ29" s="31">
        <f t="shared" si="14"/>
        <v>643526.96499999997</v>
      </c>
      <c r="AM29" s="43"/>
    </row>
    <row r="30" ht="17.25">
      <c r="A30" s="61"/>
      <c r="B30" s="41" t="s">
        <v>21</v>
      </c>
      <c r="C30" s="56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4"/>
      <c r="AM30" s="43"/>
    </row>
    <row r="31" s="45" customFormat="1" ht="17.25" hidden="1">
      <c r="A31" s="62"/>
      <c r="B31" s="47" t="s">
        <v>22</v>
      </c>
      <c r="C31" s="47"/>
      <c r="D31" s="48">
        <v>558.40000000002328</v>
      </c>
      <c r="E31" s="49"/>
      <c r="F31" s="48">
        <f t="shared" si="0"/>
        <v>558.40000000002328</v>
      </c>
      <c r="G31" s="50">
        <v>15345.7713</v>
      </c>
      <c r="H31" s="51">
        <f t="shared" si="1"/>
        <v>15904.171300000024</v>
      </c>
      <c r="I31" s="31"/>
      <c r="J31" s="51">
        <f t="shared" si="2"/>
        <v>15904.171300000024</v>
      </c>
      <c r="K31" s="31">
        <f>-15904.171+292.638+15345.771</f>
        <v>-265.76199999999881</v>
      </c>
      <c r="L31" s="51">
        <f t="shared" si="3"/>
        <v>15638.409300000025</v>
      </c>
      <c r="M31" s="31"/>
      <c r="N31" s="51">
        <f t="shared" si="4"/>
        <v>15638.409300000025</v>
      </c>
      <c r="O31" s="50"/>
      <c r="P31" s="51">
        <f t="shared" si="5"/>
        <v>15638.409300000025</v>
      </c>
      <c r="Q31" s="51">
        <v>798.40000000002328</v>
      </c>
      <c r="R31" s="50"/>
      <c r="S31" s="51">
        <f t="shared" si="6"/>
        <v>798.40000000002328</v>
      </c>
      <c r="T31" s="50"/>
      <c r="U31" s="51">
        <f t="shared" si="7"/>
        <v>798.40000000002328</v>
      </c>
      <c r="V31" s="31"/>
      <c r="W31" s="51">
        <f t="shared" si="8"/>
        <v>798.40000000002328</v>
      </c>
      <c r="X31" s="31">
        <f>-798.4+700.211</f>
        <v>-98.188999999999965</v>
      </c>
      <c r="Y31" s="51">
        <f t="shared" si="9"/>
        <v>700.21100000002332</v>
      </c>
      <c r="Z31" s="50"/>
      <c r="AA31" s="51">
        <f t="shared" si="10"/>
        <v>700.21100000002332</v>
      </c>
      <c r="AB31" s="51">
        <v>200</v>
      </c>
      <c r="AC31" s="50"/>
      <c r="AD31" s="51">
        <f t="shared" si="11"/>
        <v>200</v>
      </c>
      <c r="AE31" s="50"/>
      <c r="AF31" s="51">
        <f t="shared" si="12"/>
        <v>200</v>
      </c>
      <c r="AG31" s="31">
        <f>-200+643.527</f>
        <v>443.52700000000004</v>
      </c>
      <c r="AH31" s="51">
        <f t="shared" si="13"/>
        <v>643.52700000000004</v>
      </c>
      <c r="AI31" s="50"/>
      <c r="AJ31" s="51">
        <f t="shared" si="14"/>
        <v>643.52700000000004</v>
      </c>
      <c r="AK31" s="52" t="s">
        <v>37</v>
      </c>
      <c r="AL31" s="53" t="s">
        <v>23</v>
      </c>
      <c r="AM31" s="54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</row>
    <row r="32" ht="17.25">
      <c r="A32" s="63"/>
      <c r="B32" s="41" t="s">
        <v>24</v>
      </c>
      <c r="C32" s="56" t="s">
        <v>20</v>
      </c>
      <c r="D32" s="30">
        <v>557880</v>
      </c>
      <c r="E32" s="30"/>
      <c r="F32" s="31">
        <f t="shared" si="0"/>
        <v>557880</v>
      </c>
      <c r="G32" s="31"/>
      <c r="H32" s="31">
        <f t="shared" si="1"/>
        <v>557880</v>
      </c>
      <c r="I32" s="31"/>
      <c r="J32" s="31">
        <f t="shared" si="2"/>
        <v>557880</v>
      </c>
      <c r="K32" s="31">
        <f>-557880+11693.808</f>
        <v>-546186.19200000004</v>
      </c>
      <c r="L32" s="31">
        <f t="shared" si="3"/>
        <v>11693.807999999961</v>
      </c>
      <c r="M32" s="31"/>
      <c r="N32" s="31">
        <f t="shared" si="4"/>
        <v>11693.807999999961</v>
      </c>
      <c r="O32" s="31"/>
      <c r="P32" s="31">
        <f t="shared" si="5"/>
        <v>11693.807999999961</v>
      </c>
      <c r="Q32" s="31">
        <f>797600.6-54620.7</f>
        <v>742979.90000000002</v>
      </c>
      <c r="R32" s="31"/>
      <c r="S32" s="31">
        <f t="shared" si="6"/>
        <v>742979.90000000002</v>
      </c>
      <c r="T32" s="31"/>
      <c r="U32" s="31">
        <f t="shared" si="7"/>
        <v>742979.90000000002</v>
      </c>
      <c r="V32" s="31"/>
      <c r="W32" s="31">
        <f t="shared" si="8"/>
        <v>742979.90000000002</v>
      </c>
      <c r="X32" s="31">
        <f>-742979.9+25795.593</f>
        <v>-717184.30700000003</v>
      </c>
      <c r="Y32" s="31">
        <f t="shared" si="9"/>
        <v>25795.592999999993</v>
      </c>
      <c r="Z32" s="31"/>
      <c r="AA32" s="31">
        <f t="shared" si="10"/>
        <v>25795.592999999993</v>
      </c>
      <c r="AB32" s="31">
        <v>199800</v>
      </c>
      <c r="AC32" s="31"/>
      <c r="AD32" s="31">
        <f t="shared" si="11"/>
        <v>199800</v>
      </c>
      <c r="AE32" s="31"/>
      <c r="AF32" s="31">
        <f t="shared" si="12"/>
        <v>199800</v>
      </c>
      <c r="AG32" s="31">
        <f>-199800+25715.338</f>
        <v>-174084.66200000001</v>
      </c>
      <c r="AH32" s="31">
        <f t="shared" si="13"/>
        <v>25715.337999999989</v>
      </c>
      <c r="AI32" s="31"/>
      <c r="AJ32" s="31">
        <f t="shared" si="14"/>
        <v>25715.337999999989</v>
      </c>
      <c r="AK32" s="4" t="s">
        <v>35</v>
      </c>
      <c r="AM32" s="43"/>
    </row>
    <row r="33" ht="17.25">
      <c r="A33" s="28"/>
      <c r="B33" s="41" t="s">
        <v>25</v>
      </c>
      <c r="C33" s="56" t="s">
        <v>20</v>
      </c>
      <c r="D33" s="30"/>
      <c r="E33" s="30"/>
      <c r="F33" s="31"/>
      <c r="G33" s="31"/>
      <c r="H33" s="31"/>
      <c r="I33" s="31"/>
      <c r="J33" s="31"/>
      <c r="K33" s="31">
        <v>280651.40000000002</v>
      </c>
      <c r="L33" s="31">
        <f t="shared" si="3"/>
        <v>280651.40000000002</v>
      </c>
      <c r="M33" s="31"/>
      <c r="N33" s="31">
        <f t="shared" si="4"/>
        <v>280651.40000000002</v>
      </c>
      <c r="O33" s="31"/>
      <c r="P33" s="31">
        <f t="shared" si="5"/>
        <v>280651.40000000002</v>
      </c>
      <c r="Q33" s="31"/>
      <c r="R33" s="31"/>
      <c r="S33" s="31"/>
      <c r="T33" s="31"/>
      <c r="U33" s="31"/>
      <c r="V33" s="31"/>
      <c r="W33" s="31"/>
      <c r="X33" s="31">
        <v>619094.228</v>
      </c>
      <c r="Y33" s="31">
        <f t="shared" si="9"/>
        <v>619094.228</v>
      </c>
      <c r="Z33" s="31"/>
      <c r="AA33" s="31">
        <f t="shared" si="10"/>
        <v>619094.228</v>
      </c>
      <c r="AB33" s="31"/>
      <c r="AC33" s="31"/>
      <c r="AD33" s="31"/>
      <c r="AE33" s="31"/>
      <c r="AF33" s="31"/>
      <c r="AG33" s="31">
        <v>617168.09999999998</v>
      </c>
      <c r="AH33" s="31">
        <f t="shared" si="13"/>
        <v>617168.09999999998</v>
      </c>
      <c r="AI33" s="31"/>
      <c r="AJ33" s="31">
        <f t="shared" si="14"/>
        <v>617168.09999999998</v>
      </c>
      <c r="AK33" s="4" t="s">
        <v>36</v>
      </c>
      <c r="AM33" s="43"/>
    </row>
    <row r="34" ht="17.25">
      <c r="A34" s="28"/>
      <c r="B34" s="41" t="s">
        <v>26</v>
      </c>
      <c r="C34" s="56" t="s">
        <v>20</v>
      </c>
      <c r="D34" s="30"/>
      <c r="E34" s="30"/>
      <c r="F34" s="31"/>
      <c r="G34" s="31"/>
      <c r="H34" s="31"/>
      <c r="I34" s="31"/>
      <c r="J34" s="31"/>
      <c r="K34" s="31">
        <v>211682.75899999999</v>
      </c>
      <c r="L34" s="31">
        <f t="shared" si="3"/>
        <v>211682.75899999999</v>
      </c>
      <c r="M34" s="31"/>
      <c r="N34" s="31">
        <f t="shared" si="4"/>
        <v>211682.75899999999</v>
      </c>
      <c r="O34" s="31"/>
      <c r="P34" s="31">
        <f t="shared" si="5"/>
        <v>211682.75899999999</v>
      </c>
      <c r="Q34" s="31"/>
      <c r="R34" s="31"/>
      <c r="S34" s="31"/>
      <c r="T34" s="31"/>
      <c r="U34" s="31"/>
      <c r="V34" s="31"/>
      <c r="W34" s="31"/>
      <c r="X34" s="31"/>
      <c r="Y34" s="31">
        <f t="shared" si="9"/>
        <v>0</v>
      </c>
      <c r="Z34" s="31"/>
      <c r="AA34" s="31">
        <f t="shared" si="10"/>
        <v>0</v>
      </c>
      <c r="AB34" s="31"/>
      <c r="AC34" s="31"/>
      <c r="AD34" s="31"/>
      <c r="AE34" s="31"/>
      <c r="AF34" s="31"/>
      <c r="AG34" s="31"/>
      <c r="AH34" s="31">
        <f t="shared" si="13"/>
        <v>0</v>
      </c>
      <c r="AI34" s="31"/>
      <c r="AJ34" s="31">
        <f t="shared" si="14"/>
        <v>0</v>
      </c>
      <c r="AK34" s="4" t="s">
        <v>38</v>
      </c>
      <c r="AM34" s="43"/>
    </row>
    <row r="35" ht="51.75">
      <c r="A35" s="28" t="s">
        <v>39</v>
      </c>
      <c r="B35" s="41" t="s">
        <v>40</v>
      </c>
      <c r="C35" s="44" t="s">
        <v>29</v>
      </c>
      <c r="D35" s="30">
        <f>D37+D38</f>
        <v>453000</v>
      </c>
      <c r="E35" s="30">
        <f>E37+E38</f>
        <v>0</v>
      </c>
      <c r="F35" s="31">
        <f t="shared" si="0"/>
        <v>453000</v>
      </c>
      <c r="G35" s="31">
        <f>G37+G38+G39</f>
        <v>17979.14402</v>
      </c>
      <c r="H35" s="31">
        <f t="shared" si="1"/>
        <v>470979.14402000001</v>
      </c>
      <c r="I35" s="31">
        <f>I37+I38+I39</f>
        <v>0</v>
      </c>
      <c r="J35" s="31">
        <f t="shared" si="2"/>
        <v>470979.14402000001</v>
      </c>
      <c r="K35" s="31">
        <f>K37+K38+K39</f>
        <v>0</v>
      </c>
      <c r="L35" s="31">
        <f t="shared" si="3"/>
        <v>470979.14402000001</v>
      </c>
      <c r="M35" s="31">
        <f>M37+M38+M39</f>
        <v>0</v>
      </c>
      <c r="N35" s="31">
        <f t="shared" si="4"/>
        <v>470979.14402000001</v>
      </c>
      <c r="O35" s="31">
        <f>O37+O38+O39</f>
        <v>20239.123</v>
      </c>
      <c r="P35" s="31">
        <f t="shared" si="5"/>
        <v>491218.26702000003</v>
      </c>
      <c r="Q35" s="31">
        <f>Q37+Q38</f>
        <v>651498</v>
      </c>
      <c r="R35" s="31">
        <f>R37+R38</f>
        <v>0</v>
      </c>
      <c r="S35" s="31">
        <f t="shared" si="6"/>
        <v>651498</v>
      </c>
      <c r="T35" s="31">
        <f>T37+T38</f>
        <v>0</v>
      </c>
      <c r="U35" s="31">
        <f t="shared" si="7"/>
        <v>651498</v>
      </c>
      <c r="V35" s="31">
        <f>V37+V38</f>
        <v>0</v>
      </c>
      <c r="W35" s="31">
        <f t="shared" si="8"/>
        <v>651498</v>
      </c>
      <c r="X35" s="31">
        <f>X37+X38</f>
        <v>0</v>
      </c>
      <c r="Y35" s="31">
        <f t="shared" si="9"/>
        <v>651498</v>
      </c>
      <c r="Z35" s="31">
        <f>Z37+Z38</f>
        <v>0</v>
      </c>
      <c r="AA35" s="31">
        <f t="shared" si="10"/>
        <v>651498</v>
      </c>
      <c r="AB35" s="31">
        <f>AB37+AB38</f>
        <v>200000</v>
      </c>
      <c r="AC35" s="31">
        <f>AC37+AC38</f>
        <v>0</v>
      </c>
      <c r="AD35" s="31">
        <f t="shared" si="11"/>
        <v>200000</v>
      </c>
      <c r="AE35" s="31">
        <f>AE37+AE38</f>
        <v>0</v>
      </c>
      <c r="AF35" s="31">
        <f t="shared" si="12"/>
        <v>200000</v>
      </c>
      <c r="AG35" s="31">
        <f>AG37+AG38</f>
        <v>0</v>
      </c>
      <c r="AH35" s="31">
        <f t="shared" si="13"/>
        <v>200000</v>
      </c>
      <c r="AI35" s="31">
        <f>AI37+AI38</f>
        <v>0</v>
      </c>
      <c r="AJ35" s="31">
        <f t="shared" si="14"/>
        <v>200000</v>
      </c>
      <c r="AK35" s="4"/>
      <c r="AM35" s="43"/>
    </row>
    <row r="36" ht="17.25">
      <c r="A36" s="28"/>
      <c r="B36" s="41" t="s">
        <v>21</v>
      </c>
      <c r="C36" s="41"/>
      <c r="D36" s="30"/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M36" s="43"/>
    </row>
    <row r="37" s="45" customFormat="1" ht="17.25" hidden="1">
      <c r="A37" s="46"/>
      <c r="B37" s="47" t="s">
        <v>22</v>
      </c>
      <c r="C37" s="47"/>
      <c r="D37" s="48">
        <v>453</v>
      </c>
      <c r="E37" s="49"/>
      <c r="F37" s="48">
        <f t="shared" si="0"/>
        <v>453</v>
      </c>
      <c r="G37" s="50"/>
      <c r="H37" s="51">
        <f t="shared" si="1"/>
        <v>453</v>
      </c>
      <c r="I37" s="31"/>
      <c r="J37" s="51">
        <f t="shared" si="2"/>
        <v>453</v>
      </c>
      <c r="K37" s="31"/>
      <c r="L37" s="51">
        <f t="shared" si="3"/>
        <v>453</v>
      </c>
      <c r="M37" s="31"/>
      <c r="N37" s="51">
        <f t="shared" si="4"/>
        <v>453</v>
      </c>
      <c r="O37" s="50"/>
      <c r="P37" s="51">
        <f t="shared" si="5"/>
        <v>453</v>
      </c>
      <c r="Q37" s="51">
        <v>651.5</v>
      </c>
      <c r="R37" s="50"/>
      <c r="S37" s="51">
        <f t="shared" si="6"/>
        <v>651.5</v>
      </c>
      <c r="T37" s="50"/>
      <c r="U37" s="51">
        <f t="shared" si="7"/>
        <v>651.5</v>
      </c>
      <c r="V37" s="31"/>
      <c r="W37" s="51">
        <f t="shared" si="8"/>
        <v>651.5</v>
      </c>
      <c r="X37" s="31"/>
      <c r="Y37" s="51">
        <f t="shared" si="9"/>
        <v>651.5</v>
      </c>
      <c r="Z37" s="50"/>
      <c r="AA37" s="51">
        <f t="shared" si="10"/>
        <v>651.5</v>
      </c>
      <c r="AB37" s="51">
        <v>200</v>
      </c>
      <c r="AC37" s="50"/>
      <c r="AD37" s="51">
        <f t="shared" si="11"/>
        <v>200</v>
      </c>
      <c r="AE37" s="50"/>
      <c r="AF37" s="51">
        <f t="shared" si="12"/>
        <v>200</v>
      </c>
      <c r="AG37" s="31"/>
      <c r="AH37" s="51">
        <f t="shared" si="13"/>
        <v>200</v>
      </c>
      <c r="AI37" s="50"/>
      <c r="AJ37" s="51">
        <f t="shared" si="14"/>
        <v>200</v>
      </c>
      <c r="AK37" s="52" t="s">
        <v>41</v>
      </c>
      <c r="AL37" s="53" t="s">
        <v>23</v>
      </c>
      <c r="AM37" s="54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</row>
    <row r="38" ht="17.25">
      <c r="A38" s="28"/>
      <c r="B38" s="41" t="s">
        <v>24</v>
      </c>
      <c r="C38" s="56" t="s">
        <v>20</v>
      </c>
      <c r="D38" s="30">
        <v>452547</v>
      </c>
      <c r="E38" s="30"/>
      <c r="F38" s="31">
        <f t="shared" si="0"/>
        <v>452547</v>
      </c>
      <c r="G38" s="31"/>
      <c r="H38" s="31">
        <f t="shared" si="1"/>
        <v>452547</v>
      </c>
      <c r="I38" s="31"/>
      <c r="J38" s="31">
        <f t="shared" si="2"/>
        <v>452547</v>
      </c>
      <c r="K38" s="31"/>
      <c r="L38" s="31">
        <f t="shared" si="3"/>
        <v>452547</v>
      </c>
      <c r="M38" s="31"/>
      <c r="N38" s="31">
        <f t="shared" si="4"/>
        <v>452547</v>
      </c>
      <c r="O38" s="31"/>
      <c r="P38" s="31">
        <f t="shared" si="5"/>
        <v>452547</v>
      </c>
      <c r="Q38" s="31">
        <v>650846.5</v>
      </c>
      <c r="R38" s="31"/>
      <c r="S38" s="31">
        <f t="shared" si="6"/>
        <v>650846.5</v>
      </c>
      <c r="T38" s="31"/>
      <c r="U38" s="31">
        <f t="shared" si="7"/>
        <v>650846.5</v>
      </c>
      <c r="V38" s="31"/>
      <c r="W38" s="31">
        <f t="shared" si="8"/>
        <v>650846.5</v>
      </c>
      <c r="X38" s="31"/>
      <c r="Y38" s="31">
        <f t="shared" si="9"/>
        <v>650846.5</v>
      </c>
      <c r="Z38" s="31"/>
      <c r="AA38" s="31">
        <f t="shared" si="10"/>
        <v>650846.5</v>
      </c>
      <c r="AB38" s="31">
        <v>199800</v>
      </c>
      <c r="AC38" s="31"/>
      <c r="AD38" s="31">
        <f t="shared" si="11"/>
        <v>199800</v>
      </c>
      <c r="AE38" s="31"/>
      <c r="AF38" s="31">
        <f t="shared" si="12"/>
        <v>199800</v>
      </c>
      <c r="AG38" s="31"/>
      <c r="AH38" s="31">
        <f t="shared" si="13"/>
        <v>199800</v>
      </c>
      <c r="AI38" s="31"/>
      <c r="AJ38" s="31">
        <f t="shared" si="14"/>
        <v>199800</v>
      </c>
      <c r="AK38" s="4" t="s">
        <v>31</v>
      </c>
      <c r="AM38" s="43"/>
    </row>
    <row r="39" s="1" customFormat="1" ht="17.25">
      <c r="A39" s="28"/>
      <c r="B39" s="41" t="s">
        <v>26</v>
      </c>
      <c r="C39" s="56" t="s">
        <v>20</v>
      </c>
      <c r="D39" s="30"/>
      <c r="E39" s="30"/>
      <c r="F39" s="31"/>
      <c r="G39" s="31">
        <v>17979.14402</v>
      </c>
      <c r="H39" s="31">
        <f t="shared" si="1"/>
        <v>17979.14402</v>
      </c>
      <c r="I39" s="31"/>
      <c r="J39" s="31">
        <f t="shared" si="2"/>
        <v>17979.14402</v>
      </c>
      <c r="K39" s="31"/>
      <c r="L39" s="31">
        <f t="shared" si="3"/>
        <v>17979.14402</v>
      </c>
      <c r="M39" s="31"/>
      <c r="N39" s="31">
        <f t="shared" si="4"/>
        <v>17979.14402</v>
      </c>
      <c r="O39" s="31">
        <v>20239.123</v>
      </c>
      <c r="P39" s="31">
        <f t="shared" si="5"/>
        <v>38218.267019999999</v>
      </c>
      <c r="Q39" s="31"/>
      <c r="R39" s="31"/>
      <c r="S39" s="31"/>
      <c r="T39" s="31"/>
      <c r="U39" s="31">
        <f t="shared" si="7"/>
        <v>0</v>
      </c>
      <c r="V39" s="31"/>
      <c r="W39" s="31">
        <f t="shared" si="8"/>
        <v>0</v>
      </c>
      <c r="X39" s="31"/>
      <c r="Y39" s="31">
        <f t="shared" si="9"/>
        <v>0</v>
      </c>
      <c r="Z39" s="31"/>
      <c r="AA39" s="31">
        <f t="shared" si="10"/>
        <v>0</v>
      </c>
      <c r="AB39" s="31"/>
      <c r="AC39" s="31"/>
      <c r="AD39" s="31"/>
      <c r="AE39" s="31"/>
      <c r="AF39" s="31">
        <f t="shared" si="12"/>
        <v>0</v>
      </c>
      <c r="AG39" s="31"/>
      <c r="AH39" s="31">
        <f t="shared" si="13"/>
        <v>0</v>
      </c>
      <c r="AI39" s="31"/>
      <c r="AJ39" s="31">
        <f t="shared" si="14"/>
        <v>0</v>
      </c>
      <c r="AK39" s="4" t="s">
        <v>41</v>
      </c>
      <c r="AL39" s="1"/>
      <c r="AM39" s="43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ht="34.5">
      <c r="A40" s="28" t="s">
        <v>42</v>
      </c>
      <c r="B40" s="58" t="s">
        <v>43</v>
      </c>
      <c r="C40" s="59" t="s">
        <v>34</v>
      </c>
      <c r="D40" s="30">
        <f>D42</f>
        <v>66317.899999999994</v>
      </c>
      <c r="E40" s="30">
        <f>E42</f>
        <v>0</v>
      </c>
      <c r="F40" s="31">
        <f t="shared" si="0"/>
        <v>66317.899999999994</v>
      </c>
      <c r="G40" s="31">
        <f>G42</f>
        <v>0</v>
      </c>
      <c r="H40" s="31">
        <f t="shared" si="1"/>
        <v>66317.899999999994</v>
      </c>
      <c r="I40" s="31">
        <f>I42</f>
        <v>0</v>
      </c>
      <c r="J40" s="31">
        <f t="shared" si="2"/>
        <v>66317.899999999994</v>
      </c>
      <c r="K40" s="31">
        <f>K42</f>
        <v>0</v>
      </c>
      <c r="L40" s="31">
        <f t="shared" si="3"/>
        <v>66317.899999999994</v>
      </c>
      <c r="M40" s="31">
        <f>M42</f>
        <v>0</v>
      </c>
      <c r="N40" s="31">
        <f t="shared" si="4"/>
        <v>66317.899999999994</v>
      </c>
      <c r="O40" s="31">
        <f>O42</f>
        <v>0</v>
      </c>
      <c r="P40" s="31">
        <f t="shared" si="5"/>
        <v>66317.899999999994</v>
      </c>
      <c r="Q40" s="31">
        <f>Q42</f>
        <v>0</v>
      </c>
      <c r="R40" s="31">
        <f>R42</f>
        <v>0</v>
      </c>
      <c r="S40" s="31">
        <f t="shared" si="6"/>
        <v>0</v>
      </c>
      <c r="T40" s="31">
        <f>T42</f>
        <v>0</v>
      </c>
      <c r="U40" s="31">
        <f t="shared" si="7"/>
        <v>0</v>
      </c>
      <c r="V40" s="31">
        <f>V42</f>
        <v>0</v>
      </c>
      <c r="W40" s="31">
        <f t="shared" si="8"/>
        <v>0</v>
      </c>
      <c r="X40" s="31">
        <f>X42</f>
        <v>0</v>
      </c>
      <c r="Y40" s="31">
        <f t="shared" si="9"/>
        <v>0</v>
      </c>
      <c r="Z40" s="31">
        <f>Z42</f>
        <v>0</v>
      </c>
      <c r="AA40" s="31">
        <f t="shared" si="10"/>
        <v>0</v>
      </c>
      <c r="AB40" s="31">
        <f>AB42</f>
        <v>0</v>
      </c>
      <c r="AC40" s="31">
        <f>AC42</f>
        <v>0</v>
      </c>
      <c r="AD40" s="31">
        <f t="shared" si="11"/>
        <v>0</v>
      </c>
      <c r="AE40" s="31">
        <f>AE42</f>
        <v>0</v>
      </c>
      <c r="AF40" s="31">
        <f t="shared" si="12"/>
        <v>0</v>
      </c>
      <c r="AG40" s="31">
        <f>AG42</f>
        <v>0</v>
      </c>
      <c r="AH40" s="31">
        <f t="shared" si="13"/>
        <v>0</v>
      </c>
      <c r="AI40" s="31">
        <f>AI42</f>
        <v>0</v>
      </c>
      <c r="AJ40" s="31">
        <f t="shared" si="14"/>
        <v>0</v>
      </c>
      <c r="AM40" s="43"/>
    </row>
    <row r="41" ht="17.25">
      <c r="A41" s="28"/>
      <c r="B41" s="41" t="s">
        <v>21</v>
      </c>
      <c r="C41" s="41"/>
      <c r="D41" s="30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M41" s="43"/>
    </row>
    <row r="42" ht="17.25">
      <c r="A42" s="28"/>
      <c r="B42" s="41" t="s">
        <v>24</v>
      </c>
      <c r="C42" s="56" t="s">
        <v>20</v>
      </c>
      <c r="D42" s="30">
        <v>66317.899999999994</v>
      </c>
      <c r="E42" s="30"/>
      <c r="F42" s="31">
        <f t="shared" si="0"/>
        <v>66317.899999999994</v>
      </c>
      <c r="G42" s="31"/>
      <c r="H42" s="31">
        <f t="shared" si="1"/>
        <v>66317.899999999994</v>
      </c>
      <c r="I42" s="31"/>
      <c r="J42" s="31">
        <f t="shared" si="2"/>
        <v>66317.899999999994</v>
      </c>
      <c r="K42" s="31"/>
      <c r="L42" s="31">
        <f t="shared" si="3"/>
        <v>66317.899999999994</v>
      </c>
      <c r="M42" s="31"/>
      <c r="N42" s="31">
        <f t="shared" si="4"/>
        <v>66317.899999999994</v>
      </c>
      <c r="O42" s="31"/>
      <c r="P42" s="31">
        <f t="shared" si="5"/>
        <v>66317.899999999994</v>
      </c>
      <c r="Q42" s="31">
        <v>0</v>
      </c>
      <c r="R42" s="31"/>
      <c r="S42" s="31">
        <f t="shared" si="6"/>
        <v>0</v>
      </c>
      <c r="T42" s="31"/>
      <c r="U42" s="31">
        <f t="shared" si="7"/>
        <v>0</v>
      </c>
      <c r="V42" s="31"/>
      <c r="W42" s="31">
        <f t="shared" si="8"/>
        <v>0</v>
      </c>
      <c r="X42" s="31"/>
      <c r="Y42" s="31">
        <f t="shared" si="9"/>
        <v>0</v>
      </c>
      <c r="Z42" s="31"/>
      <c r="AA42" s="31">
        <f t="shared" si="10"/>
        <v>0</v>
      </c>
      <c r="AB42" s="31">
        <v>0</v>
      </c>
      <c r="AC42" s="31"/>
      <c r="AD42" s="31">
        <f t="shared" si="11"/>
        <v>0</v>
      </c>
      <c r="AE42" s="31"/>
      <c r="AF42" s="31">
        <f t="shared" si="12"/>
        <v>0</v>
      </c>
      <c r="AG42" s="31"/>
      <c r="AH42" s="31">
        <f t="shared" si="13"/>
        <v>0</v>
      </c>
      <c r="AI42" s="31"/>
      <c r="AJ42" s="31">
        <f t="shared" si="14"/>
        <v>0</v>
      </c>
      <c r="AK42" s="4" t="s">
        <v>31</v>
      </c>
      <c r="AM42" s="43"/>
    </row>
    <row r="43" ht="57" customHeight="1">
      <c r="A43" s="28"/>
      <c r="B43" s="58" t="s">
        <v>43</v>
      </c>
      <c r="C43" s="44" t="s">
        <v>29</v>
      </c>
      <c r="D43" s="30">
        <f>D45+D46</f>
        <v>251785.99999999997</v>
      </c>
      <c r="E43" s="30">
        <f>E45+E46</f>
        <v>0</v>
      </c>
      <c r="F43" s="31">
        <f t="shared" si="0"/>
        <v>251785.99999999997</v>
      </c>
      <c r="G43" s="31">
        <f>G45+G46+G47</f>
        <v>215331.15668000001</v>
      </c>
      <c r="H43" s="31">
        <f t="shared" si="1"/>
        <v>467117.15668000001</v>
      </c>
      <c r="I43" s="31">
        <f>I45+I46+I47</f>
        <v>0</v>
      </c>
      <c r="J43" s="31">
        <f t="shared" si="2"/>
        <v>467117.15668000001</v>
      </c>
      <c r="K43" s="31">
        <f>K45+K46+K47</f>
        <v>78425.629000000001</v>
      </c>
      <c r="L43" s="31">
        <f t="shared" si="3"/>
        <v>545542.78567999997</v>
      </c>
      <c r="M43" s="31">
        <f>M45+M46+M47</f>
        <v>0</v>
      </c>
      <c r="N43" s="31">
        <f t="shared" si="4"/>
        <v>545542.78567999997</v>
      </c>
      <c r="O43" s="31">
        <f>O45+O46+O47</f>
        <v>51598.381999999998</v>
      </c>
      <c r="P43" s="31">
        <f t="shared" si="5"/>
        <v>597141.16767999995</v>
      </c>
      <c r="Q43" s="31">
        <f>Q45+Q46</f>
        <v>0</v>
      </c>
      <c r="R43" s="31">
        <f>R45+R46</f>
        <v>0</v>
      </c>
      <c r="S43" s="31">
        <f t="shared" si="6"/>
        <v>0</v>
      </c>
      <c r="T43" s="31">
        <f>T45+T46+T47</f>
        <v>0</v>
      </c>
      <c r="U43" s="31">
        <f t="shared" si="7"/>
        <v>0</v>
      </c>
      <c r="V43" s="31">
        <f>V45+V46+V47</f>
        <v>0</v>
      </c>
      <c r="W43" s="31">
        <f t="shared" si="8"/>
        <v>0</v>
      </c>
      <c r="X43" s="31">
        <f>X45+X46+X47</f>
        <v>0</v>
      </c>
      <c r="Y43" s="31">
        <f t="shared" si="9"/>
        <v>0</v>
      </c>
      <c r="Z43" s="31">
        <f>Z45+Z46+Z47</f>
        <v>0</v>
      </c>
      <c r="AA43" s="31">
        <f t="shared" si="10"/>
        <v>0</v>
      </c>
      <c r="AB43" s="31">
        <f>AB45+AB46</f>
        <v>0</v>
      </c>
      <c r="AC43" s="31">
        <f>AC45+AC46</f>
        <v>0</v>
      </c>
      <c r="AD43" s="31">
        <f t="shared" si="11"/>
        <v>0</v>
      </c>
      <c r="AE43" s="31">
        <f>AE45+AE46+AE47</f>
        <v>0</v>
      </c>
      <c r="AF43" s="31">
        <f t="shared" si="12"/>
        <v>0</v>
      </c>
      <c r="AG43" s="31">
        <f>AG45+AG46+AG47</f>
        <v>0</v>
      </c>
      <c r="AH43" s="31">
        <f t="shared" si="13"/>
        <v>0</v>
      </c>
      <c r="AI43" s="31">
        <f>AI45+AI46+AI47</f>
        <v>0</v>
      </c>
      <c r="AJ43" s="31">
        <f t="shared" si="14"/>
        <v>0</v>
      </c>
      <c r="AM43" s="43"/>
    </row>
    <row r="44" ht="17.25">
      <c r="A44" s="28"/>
      <c r="B44" s="41" t="s">
        <v>21</v>
      </c>
      <c r="C44" s="41"/>
      <c r="D44" s="30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M44" s="43"/>
    </row>
    <row r="45" s="45" customFormat="1" ht="17.25" hidden="1">
      <c r="A45" s="46"/>
      <c r="B45" s="47" t="s">
        <v>22</v>
      </c>
      <c r="C45" s="47"/>
      <c r="D45" s="48">
        <v>318.09999999997672</v>
      </c>
      <c r="E45" s="49"/>
      <c r="F45" s="48">
        <f t="shared" si="0"/>
        <v>318.09999999997672</v>
      </c>
      <c r="G45" s="50">
        <v>99943.513149999999</v>
      </c>
      <c r="H45" s="51">
        <f t="shared" si="1"/>
        <v>100261.61314999998</v>
      </c>
      <c r="I45" s="31"/>
      <c r="J45" s="51">
        <f t="shared" si="2"/>
        <v>100261.61314999998</v>
      </c>
      <c r="K45" s="31"/>
      <c r="L45" s="51">
        <f t="shared" si="3"/>
        <v>100261.61314999998</v>
      </c>
      <c r="M45" s="31"/>
      <c r="N45" s="51">
        <f t="shared" si="4"/>
        <v>100261.61314999998</v>
      </c>
      <c r="O45" s="50"/>
      <c r="P45" s="51">
        <f t="shared" si="5"/>
        <v>100261.61314999998</v>
      </c>
      <c r="Q45" s="51">
        <v>0</v>
      </c>
      <c r="R45" s="50"/>
      <c r="S45" s="51">
        <f t="shared" si="6"/>
        <v>0</v>
      </c>
      <c r="T45" s="50"/>
      <c r="U45" s="51">
        <f t="shared" si="7"/>
        <v>0</v>
      </c>
      <c r="V45" s="31"/>
      <c r="W45" s="51">
        <f t="shared" si="8"/>
        <v>0</v>
      </c>
      <c r="X45" s="31"/>
      <c r="Y45" s="51">
        <f t="shared" si="9"/>
        <v>0</v>
      </c>
      <c r="Z45" s="50"/>
      <c r="AA45" s="51">
        <f t="shared" si="10"/>
        <v>0</v>
      </c>
      <c r="AB45" s="51">
        <v>0</v>
      </c>
      <c r="AC45" s="50"/>
      <c r="AD45" s="51">
        <f t="shared" si="11"/>
        <v>0</v>
      </c>
      <c r="AE45" s="50"/>
      <c r="AF45" s="51">
        <f t="shared" si="12"/>
        <v>0</v>
      </c>
      <c r="AG45" s="31"/>
      <c r="AH45" s="51">
        <f t="shared" si="13"/>
        <v>0</v>
      </c>
      <c r="AI45" s="50"/>
      <c r="AJ45" s="51">
        <f t="shared" si="14"/>
        <v>0</v>
      </c>
      <c r="AK45" s="52" t="s">
        <v>44</v>
      </c>
      <c r="AL45" s="53" t="s">
        <v>23</v>
      </c>
      <c r="AM45" s="54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</row>
    <row r="46" ht="17.25">
      <c r="A46" s="28"/>
      <c r="B46" s="41" t="s">
        <v>24</v>
      </c>
      <c r="C46" s="56" t="s">
        <v>20</v>
      </c>
      <c r="D46" s="30">
        <f>317785.8-66317.9</f>
        <v>251467.89999999999</v>
      </c>
      <c r="E46" s="30"/>
      <c r="F46" s="31">
        <f t="shared" si="0"/>
        <v>251467.89999999999</v>
      </c>
      <c r="G46" s="31"/>
      <c r="H46" s="31">
        <f t="shared" si="1"/>
        <v>251467.89999999999</v>
      </c>
      <c r="I46" s="31"/>
      <c r="J46" s="31">
        <f t="shared" si="2"/>
        <v>251467.89999999999</v>
      </c>
      <c r="K46" s="31"/>
      <c r="L46" s="31">
        <f t="shared" si="3"/>
        <v>251467.89999999999</v>
      </c>
      <c r="M46" s="31"/>
      <c r="N46" s="31">
        <f t="shared" si="4"/>
        <v>251467.89999999999</v>
      </c>
      <c r="O46" s="31"/>
      <c r="P46" s="31">
        <f t="shared" si="5"/>
        <v>251467.89999999999</v>
      </c>
      <c r="Q46" s="31">
        <v>0</v>
      </c>
      <c r="R46" s="31"/>
      <c r="S46" s="31">
        <f t="shared" si="6"/>
        <v>0</v>
      </c>
      <c r="T46" s="31"/>
      <c r="U46" s="31">
        <f t="shared" si="7"/>
        <v>0</v>
      </c>
      <c r="V46" s="31"/>
      <c r="W46" s="31">
        <f t="shared" si="8"/>
        <v>0</v>
      </c>
      <c r="X46" s="31"/>
      <c r="Y46" s="31">
        <f t="shared" si="9"/>
        <v>0</v>
      </c>
      <c r="Z46" s="31"/>
      <c r="AA46" s="31">
        <f t="shared" si="10"/>
        <v>0</v>
      </c>
      <c r="AB46" s="31">
        <v>0</v>
      </c>
      <c r="AC46" s="31"/>
      <c r="AD46" s="31">
        <f t="shared" si="11"/>
        <v>0</v>
      </c>
      <c r="AE46" s="31"/>
      <c r="AF46" s="31">
        <f t="shared" si="12"/>
        <v>0</v>
      </c>
      <c r="AG46" s="31"/>
      <c r="AH46" s="31">
        <f t="shared" si="13"/>
        <v>0</v>
      </c>
      <c r="AI46" s="31"/>
      <c r="AJ46" s="31">
        <f t="shared" si="14"/>
        <v>0</v>
      </c>
      <c r="AK46" s="4" t="s">
        <v>31</v>
      </c>
      <c r="AM46" s="43"/>
    </row>
    <row r="47" s="1" customFormat="1" ht="17.25">
      <c r="A47" s="28"/>
      <c r="B47" s="41" t="s">
        <v>26</v>
      </c>
      <c r="C47" s="56" t="s">
        <v>20</v>
      </c>
      <c r="D47" s="30"/>
      <c r="E47" s="30"/>
      <c r="F47" s="31"/>
      <c r="G47" s="31">
        <v>115387.64353</v>
      </c>
      <c r="H47" s="31">
        <f t="shared" si="1"/>
        <v>115387.64353</v>
      </c>
      <c r="I47" s="31"/>
      <c r="J47" s="31">
        <f t="shared" si="2"/>
        <v>115387.64353</v>
      </c>
      <c r="K47" s="31">
        <v>78425.629000000001</v>
      </c>
      <c r="L47" s="31">
        <f t="shared" si="3"/>
        <v>193813.27253000002</v>
      </c>
      <c r="M47" s="31"/>
      <c r="N47" s="31">
        <f t="shared" si="4"/>
        <v>193813.27253000002</v>
      </c>
      <c r="O47" s="31">
        <v>51598.381999999998</v>
      </c>
      <c r="P47" s="31">
        <f t="shared" si="5"/>
        <v>245411.65453</v>
      </c>
      <c r="Q47" s="31"/>
      <c r="R47" s="31"/>
      <c r="S47" s="31"/>
      <c r="T47" s="31"/>
      <c r="U47" s="31">
        <f t="shared" si="7"/>
        <v>0</v>
      </c>
      <c r="V47" s="31"/>
      <c r="W47" s="31">
        <f t="shared" si="8"/>
        <v>0</v>
      </c>
      <c r="X47" s="31"/>
      <c r="Y47" s="31">
        <f t="shared" si="9"/>
        <v>0</v>
      </c>
      <c r="Z47" s="31"/>
      <c r="AA47" s="31">
        <f t="shared" si="10"/>
        <v>0</v>
      </c>
      <c r="AB47" s="31"/>
      <c r="AC47" s="31"/>
      <c r="AD47" s="31"/>
      <c r="AE47" s="31"/>
      <c r="AF47" s="31">
        <f t="shared" si="12"/>
        <v>0</v>
      </c>
      <c r="AG47" s="31"/>
      <c r="AH47" s="31">
        <f t="shared" si="13"/>
        <v>0</v>
      </c>
      <c r="AI47" s="31"/>
      <c r="AJ47" s="31">
        <f t="shared" si="14"/>
        <v>0</v>
      </c>
      <c r="AK47" s="4" t="s">
        <v>44</v>
      </c>
      <c r="AL47" s="1"/>
      <c r="AM47" s="43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ht="34.5">
      <c r="A48" s="28" t="s">
        <v>45</v>
      </c>
      <c r="B48" s="41" t="s">
        <v>46</v>
      </c>
      <c r="C48" s="59" t="s">
        <v>34</v>
      </c>
      <c r="D48" s="30">
        <v>1410.5</v>
      </c>
      <c r="E48" s="30"/>
      <c r="F48" s="31">
        <f t="shared" si="0"/>
        <v>1410.5</v>
      </c>
      <c r="G48" s="31"/>
      <c r="H48" s="31">
        <f t="shared" si="1"/>
        <v>1410.5</v>
      </c>
      <c r="I48" s="31"/>
      <c r="J48" s="31">
        <f t="shared" si="2"/>
        <v>1410.5</v>
      </c>
      <c r="K48" s="31"/>
      <c r="L48" s="31">
        <f t="shared" si="3"/>
        <v>1410.5</v>
      </c>
      <c r="M48" s="31"/>
      <c r="N48" s="31">
        <f t="shared" si="4"/>
        <v>1410.5</v>
      </c>
      <c r="O48" s="31"/>
      <c r="P48" s="31">
        <f t="shared" si="5"/>
        <v>1410.5</v>
      </c>
      <c r="Q48" s="31">
        <v>0</v>
      </c>
      <c r="R48" s="31"/>
      <c r="S48" s="31">
        <f t="shared" si="6"/>
        <v>0</v>
      </c>
      <c r="T48" s="31"/>
      <c r="U48" s="31">
        <f t="shared" si="7"/>
        <v>0</v>
      </c>
      <c r="V48" s="31"/>
      <c r="W48" s="31">
        <f t="shared" si="8"/>
        <v>0</v>
      </c>
      <c r="X48" s="31"/>
      <c r="Y48" s="31">
        <f t="shared" si="9"/>
        <v>0</v>
      </c>
      <c r="Z48" s="31"/>
      <c r="AA48" s="31">
        <f t="shared" si="10"/>
        <v>0</v>
      </c>
      <c r="AB48" s="31">
        <v>0</v>
      </c>
      <c r="AC48" s="31"/>
      <c r="AD48" s="31">
        <f t="shared" si="11"/>
        <v>0</v>
      </c>
      <c r="AE48" s="31"/>
      <c r="AF48" s="31">
        <f t="shared" si="12"/>
        <v>0</v>
      </c>
      <c r="AG48" s="31"/>
      <c r="AH48" s="31">
        <f t="shared" si="13"/>
        <v>0</v>
      </c>
      <c r="AI48" s="31"/>
      <c r="AJ48" s="31">
        <f t="shared" si="14"/>
        <v>0</v>
      </c>
      <c r="AK48" s="4" t="s">
        <v>47</v>
      </c>
      <c r="AM48" s="43"/>
    </row>
    <row r="49" ht="52.5" customHeight="1">
      <c r="A49" s="28"/>
      <c r="B49" s="41"/>
      <c r="C49" s="44" t="s">
        <v>29</v>
      </c>
      <c r="D49" s="30">
        <f>103232.8-1410.5</f>
        <v>101822.3</v>
      </c>
      <c r="E49" s="30"/>
      <c r="F49" s="31">
        <f t="shared" si="0"/>
        <v>101822.3</v>
      </c>
      <c r="G49" s="31"/>
      <c r="H49" s="31">
        <f t="shared" si="1"/>
        <v>101822.3</v>
      </c>
      <c r="I49" s="31"/>
      <c r="J49" s="31">
        <f t="shared" si="2"/>
        <v>101822.3</v>
      </c>
      <c r="K49" s="31"/>
      <c r="L49" s="31">
        <f t="shared" si="3"/>
        <v>101822.3</v>
      </c>
      <c r="M49" s="31"/>
      <c r="N49" s="31">
        <f t="shared" si="4"/>
        <v>101822.3</v>
      </c>
      <c r="O49" s="31"/>
      <c r="P49" s="31">
        <f t="shared" si="5"/>
        <v>101822.3</v>
      </c>
      <c r="Q49" s="31">
        <v>0</v>
      </c>
      <c r="R49" s="31"/>
      <c r="S49" s="31">
        <f t="shared" si="6"/>
        <v>0</v>
      </c>
      <c r="T49" s="31"/>
      <c r="U49" s="31">
        <f t="shared" si="7"/>
        <v>0</v>
      </c>
      <c r="V49" s="31"/>
      <c r="W49" s="31">
        <f t="shared" si="8"/>
        <v>0</v>
      </c>
      <c r="X49" s="31"/>
      <c r="Y49" s="31">
        <f t="shared" si="9"/>
        <v>0</v>
      </c>
      <c r="Z49" s="31"/>
      <c r="AA49" s="31">
        <f t="shared" si="10"/>
        <v>0</v>
      </c>
      <c r="AB49" s="31">
        <v>0</v>
      </c>
      <c r="AC49" s="31"/>
      <c r="AD49" s="31">
        <f t="shared" si="11"/>
        <v>0</v>
      </c>
      <c r="AE49" s="31"/>
      <c r="AF49" s="31">
        <f t="shared" si="12"/>
        <v>0</v>
      </c>
      <c r="AG49" s="31"/>
      <c r="AH49" s="31">
        <f t="shared" si="13"/>
        <v>0</v>
      </c>
      <c r="AI49" s="31"/>
      <c r="AJ49" s="31">
        <f t="shared" si="14"/>
        <v>0</v>
      </c>
      <c r="AK49" s="4" t="s">
        <v>47</v>
      </c>
      <c r="AM49" s="43"/>
    </row>
    <row r="50" ht="51.75">
      <c r="A50" s="28" t="s">
        <v>48</v>
      </c>
      <c r="B50" s="41" t="s">
        <v>49</v>
      </c>
      <c r="C50" s="44" t="s">
        <v>29</v>
      </c>
      <c r="D50" s="30">
        <v>101419.89999999999</v>
      </c>
      <c r="E50" s="30"/>
      <c r="F50" s="31">
        <f t="shared" si="0"/>
        <v>101419.89999999999</v>
      </c>
      <c r="G50" s="31">
        <v>435.22268000000003</v>
      </c>
      <c r="H50" s="31">
        <f t="shared" si="1"/>
        <v>101855.12268</v>
      </c>
      <c r="I50" s="31"/>
      <c r="J50" s="31">
        <f t="shared" si="2"/>
        <v>101855.12268</v>
      </c>
      <c r="K50" s="31"/>
      <c r="L50" s="31">
        <f t="shared" si="3"/>
        <v>101855.12268</v>
      </c>
      <c r="M50" s="31"/>
      <c r="N50" s="31">
        <f t="shared" si="4"/>
        <v>101855.12268</v>
      </c>
      <c r="O50" s="31"/>
      <c r="P50" s="31">
        <f t="shared" si="5"/>
        <v>101855.12268</v>
      </c>
      <c r="Q50" s="31">
        <v>0</v>
      </c>
      <c r="R50" s="31"/>
      <c r="S50" s="31">
        <f t="shared" si="6"/>
        <v>0</v>
      </c>
      <c r="T50" s="31"/>
      <c r="U50" s="31">
        <f t="shared" si="7"/>
        <v>0</v>
      </c>
      <c r="V50" s="31"/>
      <c r="W50" s="31">
        <f t="shared" si="8"/>
        <v>0</v>
      </c>
      <c r="X50" s="31"/>
      <c r="Y50" s="31">
        <f t="shared" si="9"/>
        <v>0</v>
      </c>
      <c r="Z50" s="31"/>
      <c r="AA50" s="31">
        <f t="shared" si="10"/>
        <v>0</v>
      </c>
      <c r="AB50" s="31">
        <v>0</v>
      </c>
      <c r="AC50" s="31"/>
      <c r="AD50" s="31">
        <f t="shared" si="11"/>
        <v>0</v>
      </c>
      <c r="AE50" s="31"/>
      <c r="AF50" s="31">
        <f t="shared" si="12"/>
        <v>0</v>
      </c>
      <c r="AG50" s="31"/>
      <c r="AH50" s="31">
        <f t="shared" si="13"/>
        <v>0</v>
      </c>
      <c r="AI50" s="31"/>
      <c r="AJ50" s="31">
        <f t="shared" si="14"/>
        <v>0</v>
      </c>
      <c r="AK50" s="4" t="s">
        <v>50</v>
      </c>
      <c r="AM50" s="43"/>
    </row>
    <row r="51" s="1" customFormat="1" ht="51.75">
      <c r="A51" s="28" t="s">
        <v>51</v>
      </c>
      <c r="B51" s="41" t="s">
        <v>52</v>
      </c>
      <c r="C51" s="44" t="s">
        <v>29</v>
      </c>
      <c r="D51" s="30"/>
      <c r="E51" s="30"/>
      <c r="F51" s="31"/>
      <c r="G51" s="31">
        <f>G53</f>
        <v>8404.7960500000008</v>
      </c>
      <c r="H51" s="31">
        <f t="shared" si="1"/>
        <v>8404.7960500000008</v>
      </c>
      <c r="I51" s="31">
        <f>I53</f>
        <v>0</v>
      </c>
      <c r="J51" s="31">
        <f t="shared" si="2"/>
        <v>8404.7960500000008</v>
      </c>
      <c r="K51" s="31">
        <f>K53</f>
        <v>0</v>
      </c>
      <c r="L51" s="31">
        <f t="shared" si="3"/>
        <v>8404.7960500000008</v>
      </c>
      <c r="M51" s="31">
        <f>M53</f>
        <v>0</v>
      </c>
      <c r="N51" s="31">
        <f t="shared" si="4"/>
        <v>8404.7960500000008</v>
      </c>
      <c r="O51" s="31">
        <f>O53</f>
        <v>0</v>
      </c>
      <c r="P51" s="31">
        <f t="shared" si="5"/>
        <v>8404.7960500000008</v>
      </c>
      <c r="Q51" s="31"/>
      <c r="R51" s="31"/>
      <c r="S51" s="31"/>
      <c r="T51" s="31">
        <f>T53</f>
        <v>0</v>
      </c>
      <c r="U51" s="31">
        <f t="shared" si="7"/>
        <v>0</v>
      </c>
      <c r="V51" s="31">
        <f>V53</f>
        <v>0</v>
      </c>
      <c r="W51" s="31">
        <f t="shared" si="8"/>
        <v>0</v>
      </c>
      <c r="X51" s="31">
        <f>X53</f>
        <v>0</v>
      </c>
      <c r="Y51" s="31">
        <f t="shared" si="9"/>
        <v>0</v>
      </c>
      <c r="Z51" s="31">
        <f>Z53</f>
        <v>0</v>
      </c>
      <c r="AA51" s="31">
        <f t="shared" si="10"/>
        <v>0</v>
      </c>
      <c r="AB51" s="31"/>
      <c r="AC51" s="31"/>
      <c r="AD51" s="31"/>
      <c r="AE51" s="31">
        <f>AE53</f>
        <v>0</v>
      </c>
      <c r="AF51" s="31">
        <f t="shared" si="12"/>
        <v>0</v>
      </c>
      <c r="AG51" s="31">
        <f>AG53</f>
        <v>0</v>
      </c>
      <c r="AH51" s="31">
        <f t="shared" si="13"/>
        <v>0</v>
      </c>
      <c r="AI51" s="31">
        <f>AI53</f>
        <v>0</v>
      </c>
      <c r="AJ51" s="31">
        <f t="shared" si="14"/>
        <v>0</v>
      </c>
      <c r="AK51" s="4"/>
      <c r="AL51" s="1"/>
      <c r="AM51" s="43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="1" customFormat="1" ht="17.25">
      <c r="A52" s="28"/>
      <c r="B52" s="41" t="s">
        <v>21</v>
      </c>
      <c r="C52" s="44"/>
      <c r="D52" s="30"/>
      <c r="E52" s="3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4"/>
      <c r="AM52" s="43"/>
    </row>
    <row r="53" s="1" customFormat="1" ht="17.25">
      <c r="A53" s="28"/>
      <c r="B53" s="41" t="s">
        <v>26</v>
      </c>
      <c r="C53" s="64" t="s">
        <v>20</v>
      </c>
      <c r="D53" s="30"/>
      <c r="E53" s="30"/>
      <c r="F53" s="31"/>
      <c r="G53" s="31">
        <v>8404.7960500000008</v>
      </c>
      <c r="H53" s="31">
        <f t="shared" si="1"/>
        <v>8404.7960500000008</v>
      </c>
      <c r="I53" s="31"/>
      <c r="J53" s="31">
        <f t="shared" si="2"/>
        <v>8404.7960500000008</v>
      </c>
      <c r="K53" s="31"/>
      <c r="L53" s="31">
        <f t="shared" si="3"/>
        <v>8404.7960500000008</v>
      </c>
      <c r="M53" s="31"/>
      <c r="N53" s="31">
        <f t="shared" si="4"/>
        <v>8404.7960500000008</v>
      </c>
      <c r="O53" s="31"/>
      <c r="P53" s="31">
        <f t="shared" si="5"/>
        <v>8404.7960500000008</v>
      </c>
      <c r="Q53" s="31"/>
      <c r="R53" s="31"/>
      <c r="S53" s="31"/>
      <c r="T53" s="31"/>
      <c r="U53" s="31">
        <f t="shared" si="7"/>
        <v>0</v>
      </c>
      <c r="V53" s="31"/>
      <c r="W53" s="31">
        <f t="shared" si="8"/>
        <v>0</v>
      </c>
      <c r="X53" s="31"/>
      <c r="Y53" s="31">
        <f t="shared" si="9"/>
        <v>0</v>
      </c>
      <c r="Z53" s="31"/>
      <c r="AA53" s="31">
        <f t="shared" si="10"/>
        <v>0</v>
      </c>
      <c r="AB53" s="31"/>
      <c r="AC53" s="31"/>
      <c r="AD53" s="31"/>
      <c r="AE53" s="31"/>
      <c r="AF53" s="31">
        <f t="shared" si="12"/>
        <v>0</v>
      </c>
      <c r="AG53" s="31"/>
      <c r="AH53" s="31">
        <f t="shared" si="13"/>
        <v>0</v>
      </c>
      <c r="AI53" s="31"/>
      <c r="AJ53" s="31">
        <f t="shared" si="14"/>
        <v>0</v>
      </c>
      <c r="AK53" s="4" t="s">
        <v>53</v>
      </c>
      <c r="AL53" s="1"/>
      <c r="AM53" s="43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="1" customFormat="1" ht="51.75">
      <c r="A54" s="28" t="s">
        <v>54</v>
      </c>
      <c r="B54" s="41" t="s">
        <v>55</v>
      </c>
      <c r="C54" s="44" t="s">
        <v>29</v>
      </c>
      <c r="D54" s="30"/>
      <c r="E54" s="30"/>
      <c r="F54" s="31"/>
      <c r="G54" s="31">
        <f>G56</f>
        <v>8439.1239800000003</v>
      </c>
      <c r="H54" s="31">
        <f t="shared" si="1"/>
        <v>8439.1239800000003</v>
      </c>
      <c r="I54" s="31">
        <f>I56</f>
        <v>0</v>
      </c>
      <c r="J54" s="31">
        <f t="shared" si="2"/>
        <v>8439.1239800000003</v>
      </c>
      <c r="K54" s="31">
        <f>K56</f>
        <v>0</v>
      </c>
      <c r="L54" s="31">
        <f t="shared" si="3"/>
        <v>8439.1239800000003</v>
      </c>
      <c r="M54" s="31">
        <f>M56</f>
        <v>0</v>
      </c>
      <c r="N54" s="31">
        <f t="shared" si="4"/>
        <v>8439.1239800000003</v>
      </c>
      <c r="O54" s="31">
        <f>O56</f>
        <v>2534.4090000000001</v>
      </c>
      <c r="P54" s="31">
        <f t="shared" si="5"/>
        <v>10973.53298</v>
      </c>
      <c r="Q54" s="31"/>
      <c r="R54" s="31"/>
      <c r="S54" s="31"/>
      <c r="T54" s="31">
        <f>T56</f>
        <v>0</v>
      </c>
      <c r="U54" s="31">
        <f t="shared" si="7"/>
        <v>0</v>
      </c>
      <c r="V54" s="31">
        <f>V56</f>
        <v>0</v>
      </c>
      <c r="W54" s="31">
        <f t="shared" si="8"/>
        <v>0</v>
      </c>
      <c r="X54" s="31">
        <f>X56</f>
        <v>0</v>
      </c>
      <c r="Y54" s="31">
        <f t="shared" si="9"/>
        <v>0</v>
      </c>
      <c r="Z54" s="31">
        <f>Z56</f>
        <v>0</v>
      </c>
      <c r="AA54" s="31">
        <f t="shared" si="10"/>
        <v>0</v>
      </c>
      <c r="AB54" s="31"/>
      <c r="AC54" s="31"/>
      <c r="AD54" s="31"/>
      <c r="AE54" s="31">
        <f>AE56</f>
        <v>0</v>
      </c>
      <c r="AF54" s="31">
        <f t="shared" si="12"/>
        <v>0</v>
      </c>
      <c r="AG54" s="31">
        <f>AG56</f>
        <v>0</v>
      </c>
      <c r="AH54" s="31">
        <f t="shared" si="13"/>
        <v>0</v>
      </c>
      <c r="AI54" s="31">
        <f>AI56</f>
        <v>0</v>
      </c>
      <c r="AJ54" s="31">
        <f t="shared" si="14"/>
        <v>0</v>
      </c>
      <c r="AK54" s="4"/>
      <c r="AL54" s="1"/>
      <c r="AM54" s="43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="1" customFormat="1" ht="17.25">
      <c r="A55" s="28"/>
      <c r="B55" s="41" t="s">
        <v>21</v>
      </c>
      <c r="C55" s="44"/>
      <c r="D55" s="30"/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4"/>
      <c r="AL55" s="1"/>
      <c r="AM55" s="43"/>
      <c r="AN55" s="1"/>
      <c r="AO55" s="1"/>
    </row>
    <row r="56" s="1" customFormat="1" ht="17.25">
      <c r="A56" s="28"/>
      <c r="B56" s="41" t="s">
        <v>26</v>
      </c>
      <c r="C56" s="64" t="s">
        <v>20</v>
      </c>
      <c r="D56" s="30"/>
      <c r="E56" s="30"/>
      <c r="F56" s="31"/>
      <c r="G56" s="31">
        <v>8439.1239800000003</v>
      </c>
      <c r="H56" s="31">
        <f t="shared" si="1"/>
        <v>8439.1239800000003</v>
      </c>
      <c r="I56" s="31"/>
      <c r="J56" s="31">
        <f t="shared" si="2"/>
        <v>8439.1239800000003</v>
      </c>
      <c r="K56" s="31"/>
      <c r="L56" s="31">
        <f t="shared" si="3"/>
        <v>8439.1239800000003</v>
      </c>
      <c r="M56" s="31"/>
      <c r="N56" s="31">
        <f t="shared" si="4"/>
        <v>8439.1239800000003</v>
      </c>
      <c r="O56" s="31">
        <v>2534.4090000000001</v>
      </c>
      <c r="P56" s="31">
        <f t="shared" si="5"/>
        <v>10973.53298</v>
      </c>
      <c r="Q56" s="31"/>
      <c r="R56" s="31"/>
      <c r="S56" s="31"/>
      <c r="T56" s="31"/>
      <c r="U56" s="31">
        <f t="shared" si="7"/>
        <v>0</v>
      </c>
      <c r="V56" s="31"/>
      <c r="W56" s="31">
        <f t="shared" si="8"/>
        <v>0</v>
      </c>
      <c r="X56" s="31"/>
      <c r="Y56" s="31">
        <f t="shared" si="9"/>
        <v>0</v>
      </c>
      <c r="Z56" s="31"/>
      <c r="AA56" s="31">
        <f t="shared" si="10"/>
        <v>0</v>
      </c>
      <c r="AB56" s="31"/>
      <c r="AC56" s="31"/>
      <c r="AD56" s="31"/>
      <c r="AE56" s="31"/>
      <c r="AF56" s="31">
        <f t="shared" si="12"/>
        <v>0</v>
      </c>
      <c r="AG56" s="31"/>
      <c r="AH56" s="31">
        <f t="shared" si="13"/>
        <v>0</v>
      </c>
      <c r="AI56" s="31"/>
      <c r="AJ56" s="31">
        <f t="shared" si="14"/>
        <v>0</v>
      </c>
      <c r="AK56" s="4" t="s">
        <v>56</v>
      </c>
      <c r="AL56" s="1"/>
      <c r="AM56" s="43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="1" customFormat="1" ht="51.75">
      <c r="A57" s="28" t="s">
        <v>57</v>
      </c>
      <c r="B57" s="41" t="s">
        <v>58</v>
      </c>
      <c r="C57" s="44" t="s">
        <v>29</v>
      </c>
      <c r="D57" s="30"/>
      <c r="E57" s="30"/>
      <c r="F57" s="31"/>
      <c r="G57" s="31">
        <v>70383.903909999994</v>
      </c>
      <c r="H57" s="31">
        <f t="shared" si="1"/>
        <v>70383.903909999994</v>
      </c>
      <c r="I57" s="31"/>
      <c r="J57" s="31">
        <f t="shared" si="2"/>
        <v>70383.903909999994</v>
      </c>
      <c r="K57" s="31"/>
      <c r="L57" s="31">
        <f t="shared" si="3"/>
        <v>70383.903909999994</v>
      </c>
      <c r="M57" s="31"/>
      <c r="N57" s="31">
        <f t="shared" si="4"/>
        <v>70383.903909999994</v>
      </c>
      <c r="O57" s="31"/>
      <c r="P57" s="31">
        <f t="shared" si="5"/>
        <v>70383.903909999994</v>
      </c>
      <c r="Q57" s="31"/>
      <c r="R57" s="31"/>
      <c r="S57" s="31"/>
      <c r="T57" s="31">
        <v>0</v>
      </c>
      <c r="U57" s="31">
        <f t="shared" si="7"/>
        <v>0</v>
      </c>
      <c r="V57" s="31">
        <v>0</v>
      </c>
      <c r="W57" s="31">
        <f t="shared" si="8"/>
        <v>0</v>
      </c>
      <c r="X57" s="31">
        <v>0</v>
      </c>
      <c r="Y57" s="31">
        <f t="shared" si="9"/>
        <v>0</v>
      </c>
      <c r="Z57" s="31">
        <v>0</v>
      </c>
      <c r="AA57" s="31">
        <f t="shared" si="10"/>
        <v>0</v>
      </c>
      <c r="AB57" s="31"/>
      <c r="AC57" s="31"/>
      <c r="AD57" s="31"/>
      <c r="AE57" s="31">
        <v>0</v>
      </c>
      <c r="AF57" s="31">
        <f t="shared" si="12"/>
        <v>0</v>
      </c>
      <c r="AG57" s="31">
        <v>0</v>
      </c>
      <c r="AH57" s="31">
        <f t="shared" si="13"/>
        <v>0</v>
      </c>
      <c r="AI57" s="31">
        <v>0</v>
      </c>
      <c r="AJ57" s="31">
        <f t="shared" si="14"/>
        <v>0</v>
      </c>
      <c r="AK57" s="4" t="s">
        <v>59</v>
      </c>
      <c r="AL57" s="1"/>
      <c r="AM57" s="43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="55" customFormat="1" ht="51.75" hidden="1">
      <c r="A58" s="46" t="s">
        <v>60</v>
      </c>
      <c r="B58" s="47" t="s">
        <v>61</v>
      </c>
      <c r="C58" s="65" t="s">
        <v>29</v>
      </c>
      <c r="D58" s="48"/>
      <c r="E58" s="49"/>
      <c r="F58" s="51"/>
      <c r="G58" s="50"/>
      <c r="H58" s="51">
        <f t="shared" si="1"/>
        <v>0</v>
      </c>
      <c r="I58" s="31"/>
      <c r="J58" s="51">
        <f t="shared" si="2"/>
        <v>0</v>
      </c>
      <c r="K58" s="31"/>
      <c r="L58" s="51">
        <f t="shared" si="3"/>
        <v>0</v>
      </c>
      <c r="M58" s="31"/>
      <c r="N58" s="51">
        <f t="shared" si="4"/>
        <v>0</v>
      </c>
      <c r="O58" s="50"/>
      <c r="P58" s="51">
        <f t="shared" si="5"/>
        <v>0</v>
      </c>
      <c r="Q58" s="51"/>
      <c r="R58" s="50"/>
      <c r="S58" s="51"/>
      <c r="T58" s="50">
        <v>0</v>
      </c>
      <c r="U58" s="51">
        <f t="shared" si="7"/>
        <v>0</v>
      </c>
      <c r="V58" s="31">
        <v>0</v>
      </c>
      <c r="W58" s="51">
        <f t="shared" si="8"/>
        <v>0</v>
      </c>
      <c r="X58" s="31">
        <v>0</v>
      </c>
      <c r="Y58" s="51">
        <f t="shared" si="9"/>
        <v>0</v>
      </c>
      <c r="Z58" s="50">
        <v>0</v>
      </c>
      <c r="AA58" s="51">
        <f t="shared" si="10"/>
        <v>0</v>
      </c>
      <c r="AB58" s="51"/>
      <c r="AC58" s="50"/>
      <c r="AD58" s="51"/>
      <c r="AE58" s="50">
        <v>0</v>
      </c>
      <c r="AF58" s="51">
        <f t="shared" si="12"/>
        <v>0</v>
      </c>
      <c r="AG58" s="31">
        <v>0</v>
      </c>
      <c r="AH58" s="51">
        <f t="shared" si="13"/>
        <v>0</v>
      </c>
      <c r="AI58" s="50">
        <v>0</v>
      </c>
      <c r="AJ58" s="51">
        <f t="shared" si="14"/>
        <v>0</v>
      </c>
      <c r="AK58" s="52" t="s">
        <v>62</v>
      </c>
      <c r="AL58" s="55">
        <v>0</v>
      </c>
      <c r="AM58" s="54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</row>
    <row r="59" s="20" customFormat="1" ht="33.75" customHeight="1">
      <c r="A59" s="21"/>
      <c r="B59" s="22" t="s">
        <v>63</v>
      </c>
      <c r="C59" s="23" t="s">
        <v>20</v>
      </c>
      <c r="D59" s="24">
        <f>D74+D78+D81+D84+D64+D65+D66+D67+D68+D69+D70+D72+D73+D71</f>
        <v>1957174.5</v>
      </c>
      <c r="E59" s="24">
        <f>E74+E78+E81+E84+E64+E65+E66+E67+E68+E69+E70+E72+E73+E71</f>
        <v>0</v>
      </c>
      <c r="F59" s="25">
        <f t="shared" si="0"/>
        <v>1957174.5</v>
      </c>
      <c r="G59" s="25">
        <f>G74+G78+G81+G84+G64+G65+G66+G67+G68+G69+G70+G72+G73+G71+G88</f>
        <v>333694.69675000006</v>
      </c>
      <c r="H59" s="25">
        <f t="shared" si="1"/>
        <v>2290869.1967500001</v>
      </c>
      <c r="I59" s="25">
        <f>I74+I78+I81+I84+I64+I65+I66+I67+I68+I69+I70+I72+I73+I71+I88</f>
        <v>40856.745559999996</v>
      </c>
      <c r="J59" s="25">
        <f t="shared" si="2"/>
        <v>2331725.9423100003</v>
      </c>
      <c r="K59" s="25">
        <f>K74+K78+K81+K84+K64+K65+K66+K67+K68+K69+K70+K72+K73+K71+K88+K89</f>
        <v>531809.2699999999</v>
      </c>
      <c r="L59" s="25">
        <f t="shared" si="3"/>
        <v>2863535.2123100003</v>
      </c>
      <c r="M59" s="25">
        <f>M74+M78+M81+M84+M64+M65+M66+M67+M68+M69+M70+M72+M73+M71+M88+M89</f>
        <v>0</v>
      </c>
      <c r="N59" s="25">
        <f t="shared" si="4"/>
        <v>2863535.2123100003</v>
      </c>
      <c r="O59" s="25">
        <f>O74+O78+O81+O84+O64+O65+O66+O67+O68+O69+O70+O72+O73+O71+O88+O89+O90+O91+O92+O93+O94+O95</f>
        <v>-96244.75</v>
      </c>
      <c r="P59" s="25">
        <f t="shared" si="5"/>
        <v>2767290.4623100003</v>
      </c>
      <c r="Q59" s="25">
        <f>Q74+Q78+Q81+Q84+Q64+Q65+Q66+Q67+Q68+Q69+Q70+Q72+Q73+Q71</f>
        <v>1994617.2</v>
      </c>
      <c r="R59" s="25">
        <f>R74+R78+R81+R84+R64+R65+R66+R67+R68+R69+R70+R72+R73+R71</f>
        <v>0</v>
      </c>
      <c r="S59" s="25">
        <f t="shared" si="6"/>
        <v>1994617.2</v>
      </c>
      <c r="T59" s="25">
        <f>T74+T78+T81+T84+T64+T65+T66+T67+T68+T69+T70+T72+T73+T71+T88</f>
        <v>0</v>
      </c>
      <c r="U59" s="25">
        <f t="shared" si="7"/>
        <v>1994617.2</v>
      </c>
      <c r="V59" s="25">
        <f>V74+V78+V81+V84+V64+V65+V66+V67+V68+V69+V70+V72+V73+V71+V88</f>
        <v>0</v>
      </c>
      <c r="W59" s="25">
        <f t="shared" si="8"/>
        <v>1994617.2</v>
      </c>
      <c r="X59" s="25">
        <f>X74+X78+X81+X84+X64+X65+X66+X67+X68+X69+X70+X72+X73+X71+X88+X89</f>
        <v>104188.8</v>
      </c>
      <c r="Y59" s="25">
        <f t="shared" si="9"/>
        <v>2098806</v>
      </c>
      <c r="Z59" s="25">
        <f>Z74+Z78+Z81+Z84+Z64+Z65+Z66+Z67+Z68+Z69+Z70+Z72+Z73+Z71+Z88+Z89+Z90+Z91+Z92+Z93+Z94+Z95</f>
        <v>90157.709000000003</v>
      </c>
      <c r="AA59" s="25">
        <f t="shared" si="10"/>
        <v>2188963.7089999998</v>
      </c>
      <c r="AB59" s="25">
        <f>AB74+AB78+AB81+AB84+AB64+AB65+AB66+AB67+AB68+AB69+AB70+AB72+AB73+AB71</f>
        <v>1679548.2999999998</v>
      </c>
      <c r="AC59" s="25">
        <f>AC74+AC78+AC81+AC84+AC64+AC65+AC66+AC67+AC68+AC69+AC70+AC72+AC73+AC71</f>
        <v>0</v>
      </c>
      <c r="AD59" s="25">
        <f t="shared" si="11"/>
        <v>1679548.2999999998</v>
      </c>
      <c r="AE59" s="25">
        <f>AE74+AE78+AE81+AE84+AE64+AE65+AE66+AE67+AE68+AE69+AE70+AE72+AE73+AE71+AE88</f>
        <v>-231023.29000000001</v>
      </c>
      <c r="AF59" s="25">
        <f t="shared" si="12"/>
        <v>1448525.0099999998</v>
      </c>
      <c r="AG59" s="25">
        <f>AG74+AG78+AG81+AG84+AG64+AG65+AG66+AG67+AG68+AG69+AG70+AG72+AG73+AG71+AG88+AG89</f>
        <v>0</v>
      </c>
      <c r="AH59" s="25">
        <f t="shared" si="13"/>
        <v>1448525.0099999998</v>
      </c>
      <c r="AI59" s="25">
        <f>AI74+AI78+AI81+AI84+AI64+AI65+AI66+AI67+AI68+AI69+AI70+AI72+AI73+AI71+AI88+AI89+AI90+AI91+AI92+AI93+AI94+AI95</f>
        <v>240427.576</v>
      </c>
      <c r="AJ59" s="25">
        <f t="shared" si="14"/>
        <v>1688952.5859999997</v>
      </c>
      <c r="AK59" s="26"/>
      <c r="AL59" s="27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</row>
    <row r="60" s="1" customFormat="1" ht="17.25">
      <c r="A60" s="28"/>
      <c r="B60" s="29" t="s">
        <v>21</v>
      </c>
      <c r="C60" s="66"/>
      <c r="D60" s="30"/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4"/>
      <c r="AL60" s="5"/>
      <c r="AM60" s="43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="32" customFormat="1" ht="17.25" hidden="1">
      <c r="A61" s="33"/>
      <c r="B61" s="34" t="s">
        <v>22</v>
      </c>
      <c r="C61" s="67"/>
      <c r="D61" s="68">
        <f>D76+D64+D65+D66+D67+D68+D69+D70+D72+D73+D71</f>
        <v>904283.50000000012</v>
      </c>
      <c r="E61" s="68">
        <f>E76+E64+E65+E66+E67+E68+E69+E70+E72+E73+E71</f>
        <v>0</v>
      </c>
      <c r="F61" s="68">
        <f t="shared" si="0"/>
        <v>904283.50000000012</v>
      </c>
      <c r="G61" s="69">
        <f>G76+G64+G65+G66+G67+G68+G69+G70+G72+G73+G71+G88</f>
        <v>333694.69675000006</v>
      </c>
      <c r="H61" s="69">
        <f t="shared" si="1"/>
        <v>1237978.1967500001</v>
      </c>
      <c r="I61" s="69">
        <f>I76+I64+I65+I66+I67+I68+I69+I70+I72+I73+I71+I88</f>
        <v>40856.745559999996</v>
      </c>
      <c r="J61" s="69">
        <f t="shared" si="2"/>
        <v>1278834.9423100001</v>
      </c>
      <c r="K61" s="69">
        <f>K76+K64+K65+K66+K67+K68+K69+K70+K72+K73+K71+K88+K89</f>
        <v>531809.2699999999</v>
      </c>
      <c r="L61" s="69">
        <f t="shared" si="3"/>
        <v>1810644.2123099999</v>
      </c>
      <c r="M61" s="69">
        <f>M76+M64+M65+M66+M67+M68+M69+M70+M72+M73+M71+M88+M89</f>
        <v>0</v>
      </c>
      <c r="N61" s="69">
        <f t="shared" si="4"/>
        <v>1810644.2123099999</v>
      </c>
      <c r="O61" s="69">
        <f>O76+O64+O65+O66+O67+O68+O69+O70+O72+O73+O71+O88+O89+O90+O91+O92+O93+O94+O95</f>
        <v>-96244.75</v>
      </c>
      <c r="P61" s="69">
        <f t="shared" si="5"/>
        <v>1714399.4623099999</v>
      </c>
      <c r="Q61" s="69">
        <f>Q76+Q64+Q65+Q66+Q67+Q68+Q69+Q70+Q72+Q73+Q71</f>
        <v>1323402.8</v>
      </c>
      <c r="R61" s="69">
        <f>R76+R64+R65+R66+R67+R68+R69+R70+R72+R73+R71</f>
        <v>0</v>
      </c>
      <c r="S61" s="69">
        <f t="shared" si="6"/>
        <v>1323402.8</v>
      </c>
      <c r="T61" s="69">
        <f>T76+T64+T65+T66+T67+T68+T69+T70+T72+T73+T71+T88</f>
        <v>0</v>
      </c>
      <c r="U61" s="69">
        <f t="shared" si="7"/>
        <v>1323402.8</v>
      </c>
      <c r="V61" s="69">
        <f>V76+V64+V65+V66+V67+V68+V69+V70+V72+V73+V71+V88</f>
        <v>0</v>
      </c>
      <c r="W61" s="69">
        <f t="shared" si="8"/>
        <v>1323402.8</v>
      </c>
      <c r="X61" s="69">
        <f>X76+X64+X65+X66+X67+X68+X69+X70+X72+X73+X71+X88+X89</f>
        <v>104188.8</v>
      </c>
      <c r="Y61" s="69">
        <f t="shared" si="9"/>
        <v>1427591.6000000001</v>
      </c>
      <c r="Z61" s="69">
        <f>Z76+Z64+Z65+Z66+Z67+Z68+Z69+Z70+Z72+Z73+Z71+Z88+Z89+Z90+Z91+Z92+Z93+Z94+Z95</f>
        <v>90157.709000000003</v>
      </c>
      <c r="AA61" s="69">
        <f t="shared" si="10"/>
        <v>1517749.3090000001</v>
      </c>
      <c r="AB61" s="69">
        <f>AB76+AB64+AB65+AB66+AB67+AB68+AB69+AB70+AB72+AB73+AB71</f>
        <v>918578.5</v>
      </c>
      <c r="AC61" s="69">
        <f>AC76+AC64+AC65+AC66+AC67+AC68+AC69+AC70+AC72+AC73+AC71</f>
        <v>0</v>
      </c>
      <c r="AD61" s="69">
        <f t="shared" si="11"/>
        <v>918578.5</v>
      </c>
      <c r="AE61" s="69">
        <f>AE76+AE64+AE65+AE66+AE67+AE68+AE69+AE70+AE72+AE73+AE71+AE88</f>
        <v>-231023.29000000001</v>
      </c>
      <c r="AF61" s="69">
        <f t="shared" si="12"/>
        <v>687555.20999999996</v>
      </c>
      <c r="AG61" s="69">
        <f>AG76+AG64+AG65+AG66+AG67+AG68+AG69+AG70+AG72+AG73+AG71+AG88+AG89</f>
        <v>0</v>
      </c>
      <c r="AH61" s="69">
        <f t="shared" si="13"/>
        <v>687555.20999999996</v>
      </c>
      <c r="AI61" s="69">
        <f>AI76+AI64+AI65+AI66+AI67+AI68+AI69+AI70+AI72+AI73+AI71+AI88+AI89+AI90+AI91+AI92+AI93+AI94+AI95</f>
        <v>240427.576</v>
      </c>
      <c r="AJ61" s="69">
        <f t="shared" si="14"/>
        <v>927982.78599999996</v>
      </c>
      <c r="AK61" s="70"/>
      <c r="AL61" s="39" t="s">
        <v>23</v>
      </c>
      <c r="AM61" s="40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</row>
    <row r="62" s="1" customFormat="1" ht="17.25">
      <c r="A62" s="28"/>
      <c r="B62" s="41" t="s">
        <v>24</v>
      </c>
      <c r="C62" s="64" t="s">
        <v>20</v>
      </c>
      <c r="D62" s="30">
        <f>D77+D80+D83+D86</f>
        <v>835094.69999999995</v>
      </c>
      <c r="E62" s="30">
        <f>E77+E80+E83+E86</f>
        <v>0</v>
      </c>
      <c r="F62" s="31">
        <f t="shared" si="0"/>
        <v>835094.69999999995</v>
      </c>
      <c r="G62" s="31">
        <f>G77+G80+G83+G86</f>
        <v>0</v>
      </c>
      <c r="H62" s="31">
        <f t="shared" si="1"/>
        <v>835094.69999999995</v>
      </c>
      <c r="I62" s="31">
        <f>I77+I80+I83+I86</f>
        <v>0</v>
      </c>
      <c r="J62" s="31">
        <f t="shared" si="2"/>
        <v>835094.69999999995</v>
      </c>
      <c r="K62" s="31">
        <f>K77+K80+K83+K86</f>
        <v>0</v>
      </c>
      <c r="L62" s="31">
        <f t="shared" si="3"/>
        <v>835094.69999999995</v>
      </c>
      <c r="M62" s="31">
        <f>M77+M80+M83+M86</f>
        <v>0</v>
      </c>
      <c r="N62" s="31">
        <f t="shared" si="4"/>
        <v>835094.69999999995</v>
      </c>
      <c r="O62" s="31">
        <f>O77+O80+O83+O86</f>
        <v>0</v>
      </c>
      <c r="P62" s="31">
        <f t="shared" si="5"/>
        <v>835094.69999999995</v>
      </c>
      <c r="Q62" s="31">
        <f>Q77+Q80+Q83+Q86</f>
        <v>452260.20000000001</v>
      </c>
      <c r="R62" s="31">
        <f>R77+R80+R83+R86</f>
        <v>0</v>
      </c>
      <c r="S62" s="31">
        <f t="shared" si="6"/>
        <v>452260.20000000001</v>
      </c>
      <c r="T62" s="31">
        <f>T77+T80+T83+T86</f>
        <v>0</v>
      </c>
      <c r="U62" s="31">
        <f t="shared" si="7"/>
        <v>452260.20000000001</v>
      </c>
      <c r="V62" s="31">
        <f>V77+V80+V83+V86</f>
        <v>0</v>
      </c>
      <c r="W62" s="31">
        <f t="shared" si="8"/>
        <v>452260.20000000001</v>
      </c>
      <c r="X62" s="31">
        <f>X77+X80+X83+X86</f>
        <v>0</v>
      </c>
      <c r="Y62" s="31">
        <f t="shared" si="9"/>
        <v>452260.20000000001</v>
      </c>
      <c r="Z62" s="31">
        <f>Z77+Z80+Z83+Z86</f>
        <v>0</v>
      </c>
      <c r="AA62" s="31">
        <f t="shared" si="10"/>
        <v>452260.20000000001</v>
      </c>
      <c r="AB62" s="31">
        <f>AB77+AB80+AB83+AB86</f>
        <v>542015.59999999998</v>
      </c>
      <c r="AC62" s="31">
        <f>AC77+AC80+AC83+AC86</f>
        <v>0</v>
      </c>
      <c r="AD62" s="31">
        <f t="shared" si="11"/>
        <v>542015.59999999998</v>
      </c>
      <c r="AE62" s="31">
        <f>AE77+AE80+AE83+AE86</f>
        <v>0</v>
      </c>
      <c r="AF62" s="31">
        <f t="shared" si="12"/>
        <v>542015.59999999998</v>
      </c>
      <c r="AG62" s="31">
        <f>AG77+AG80+AG83+AG86</f>
        <v>0</v>
      </c>
      <c r="AH62" s="31">
        <f t="shared" si="13"/>
        <v>542015.59999999998</v>
      </c>
      <c r="AI62" s="31">
        <f>AI77+AI80+AI83+AI86</f>
        <v>0</v>
      </c>
      <c r="AJ62" s="31">
        <f t="shared" si="14"/>
        <v>542015.59999999998</v>
      </c>
      <c r="AK62" s="4"/>
      <c r="AL62" s="5"/>
      <c r="AM62" s="43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="1" customFormat="1" ht="17.25">
      <c r="A63" s="28"/>
      <c r="B63" s="41" t="s">
        <v>25</v>
      </c>
      <c r="C63" s="64" t="s">
        <v>20</v>
      </c>
      <c r="D63" s="30">
        <f>D87</f>
        <v>217796.29999999999</v>
      </c>
      <c r="E63" s="30">
        <f>E87</f>
        <v>0</v>
      </c>
      <c r="F63" s="31">
        <f t="shared" si="0"/>
        <v>217796.29999999999</v>
      </c>
      <c r="G63" s="31">
        <f>G87</f>
        <v>0</v>
      </c>
      <c r="H63" s="31">
        <f t="shared" si="1"/>
        <v>217796.29999999999</v>
      </c>
      <c r="I63" s="31">
        <f>I87</f>
        <v>0</v>
      </c>
      <c r="J63" s="31">
        <f t="shared" si="2"/>
        <v>217796.29999999999</v>
      </c>
      <c r="K63" s="31">
        <f>K87</f>
        <v>0</v>
      </c>
      <c r="L63" s="31">
        <f t="shared" si="3"/>
        <v>217796.29999999999</v>
      </c>
      <c r="M63" s="31">
        <f>M87</f>
        <v>0</v>
      </c>
      <c r="N63" s="31">
        <f t="shared" si="4"/>
        <v>217796.29999999999</v>
      </c>
      <c r="O63" s="31">
        <f>O87</f>
        <v>0</v>
      </c>
      <c r="P63" s="31">
        <f t="shared" si="5"/>
        <v>217796.29999999999</v>
      </c>
      <c r="Q63" s="31">
        <f>Q87</f>
        <v>218954.20000000001</v>
      </c>
      <c r="R63" s="31">
        <f>R87</f>
        <v>0</v>
      </c>
      <c r="S63" s="31">
        <f t="shared" si="6"/>
        <v>218954.20000000001</v>
      </c>
      <c r="T63" s="31">
        <f>T87</f>
        <v>0</v>
      </c>
      <c r="U63" s="31">
        <f t="shared" si="7"/>
        <v>218954.20000000001</v>
      </c>
      <c r="V63" s="31">
        <f>V87</f>
        <v>0</v>
      </c>
      <c r="W63" s="31">
        <f t="shared" si="8"/>
        <v>218954.20000000001</v>
      </c>
      <c r="X63" s="31">
        <f>X87</f>
        <v>0</v>
      </c>
      <c r="Y63" s="31">
        <f t="shared" si="9"/>
        <v>218954.20000000001</v>
      </c>
      <c r="Z63" s="31">
        <f>Z87</f>
        <v>0</v>
      </c>
      <c r="AA63" s="31">
        <f t="shared" si="10"/>
        <v>218954.20000000001</v>
      </c>
      <c r="AB63" s="31">
        <f>AB87</f>
        <v>218954.20000000001</v>
      </c>
      <c r="AC63" s="31">
        <f>AC87</f>
        <v>0</v>
      </c>
      <c r="AD63" s="31">
        <f t="shared" si="11"/>
        <v>218954.20000000001</v>
      </c>
      <c r="AE63" s="31">
        <f>AE87</f>
        <v>0</v>
      </c>
      <c r="AF63" s="31">
        <f t="shared" si="12"/>
        <v>218954.20000000001</v>
      </c>
      <c r="AG63" s="31">
        <f>AG87</f>
        <v>0</v>
      </c>
      <c r="AH63" s="31">
        <f t="shared" si="13"/>
        <v>218954.20000000001</v>
      </c>
      <c r="AI63" s="31">
        <f>AI87</f>
        <v>0</v>
      </c>
      <c r="AJ63" s="31">
        <f t="shared" si="14"/>
        <v>218954.20000000001</v>
      </c>
      <c r="AK63" s="4"/>
      <c r="AL63" s="5"/>
      <c r="AM63" s="43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ht="51.75">
      <c r="A64" s="28" t="s">
        <v>60</v>
      </c>
      <c r="B64" s="41" t="s">
        <v>64</v>
      </c>
      <c r="C64" s="44" t="s">
        <v>29</v>
      </c>
      <c r="D64" s="30">
        <v>96899.300000000003</v>
      </c>
      <c r="E64" s="30"/>
      <c r="F64" s="31">
        <f t="shared" si="0"/>
        <v>96899.300000000003</v>
      </c>
      <c r="G64" s="31"/>
      <c r="H64" s="31">
        <f t="shared" si="1"/>
        <v>96899.300000000003</v>
      </c>
      <c r="I64" s="31"/>
      <c r="J64" s="31">
        <f t="shared" si="2"/>
        <v>96899.300000000003</v>
      </c>
      <c r="K64" s="31">
        <v>-77399.300000000003</v>
      </c>
      <c r="L64" s="31">
        <f t="shared" si="3"/>
        <v>19500</v>
      </c>
      <c r="M64" s="31"/>
      <c r="N64" s="31">
        <f t="shared" si="4"/>
        <v>19500</v>
      </c>
      <c r="O64" s="31"/>
      <c r="P64" s="31">
        <f t="shared" si="5"/>
        <v>19500</v>
      </c>
      <c r="Q64" s="31">
        <v>301615.5</v>
      </c>
      <c r="R64" s="31"/>
      <c r="S64" s="31">
        <f t="shared" si="6"/>
        <v>301615.5</v>
      </c>
      <c r="T64" s="31"/>
      <c r="U64" s="31">
        <f t="shared" si="7"/>
        <v>301615.5</v>
      </c>
      <c r="V64" s="31"/>
      <c r="W64" s="31">
        <f t="shared" si="8"/>
        <v>301615.5</v>
      </c>
      <c r="X64" s="31">
        <v>77399.300000000003</v>
      </c>
      <c r="Y64" s="31">
        <f t="shared" si="9"/>
        <v>379014.79999999999</v>
      </c>
      <c r="Z64" s="31"/>
      <c r="AA64" s="31">
        <f t="shared" si="10"/>
        <v>379014.79999999999</v>
      </c>
      <c r="AB64" s="31">
        <v>0</v>
      </c>
      <c r="AC64" s="31"/>
      <c r="AD64" s="31">
        <f t="shared" si="11"/>
        <v>0</v>
      </c>
      <c r="AE64" s="31"/>
      <c r="AF64" s="31">
        <f t="shared" si="12"/>
        <v>0</v>
      </c>
      <c r="AG64" s="31"/>
      <c r="AH64" s="31">
        <f t="shared" si="13"/>
        <v>0</v>
      </c>
      <c r="AI64" s="31"/>
      <c r="AJ64" s="31">
        <f t="shared" si="14"/>
        <v>0</v>
      </c>
      <c r="AK64" s="4" t="s">
        <v>65</v>
      </c>
      <c r="AL64" s="5"/>
      <c r="AM64" s="43"/>
      <c r="AN64" s="1"/>
      <c r="AO64" s="1"/>
    </row>
    <row r="65" ht="51.75">
      <c r="A65" s="28" t="s">
        <v>66</v>
      </c>
      <c r="B65" s="41" t="s">
        <v>67</v>
      </c>
      <c r="C65" s="44" t="s">
        <v>29</v>
      </c>
      <c r="D65" s="30">
        <v>23507.200000000001</v>
      </c>
      <c r="E65" s="30"/>
      <c r="F65" s="31">
        <f t="shared" si="0"/>
        <v>23507.200000000001</v>
      </c>
      <c r="G65" s="31"/>
      <c r="H65" s="31">
        <f t="shared" si="1"/>
        <v>23507.200000000001</v>
      </c>
      <c r="I65" s="31"/>
      <c r="J65" s="31">
        <f t="shared" si="2"/>
        <v>23507.200000000001</v>
      </c>
      <c r="K65" s="31"/>
      <c r="L65" s="31">
        <f t="shared" si="3"/>
        <v>23507.200000000001</v>
      </c>
      <c r="M65" s="31"/>
      <c r="N65" s="31">
        <f t="shared" si="4"/>
        <v>23507.200000000001</v>
      </c>
      <c r="O65" s="31"/>
      <c r="P65" s="31">
        <f t="shared" si="5"/>
        <v>23507.200000000001</v>
      </c>
      <c r="Q65" s="31">
        <v>50000</v>
      </c>
      <c r="R65" s="31"/>
      <c r="S65" s="31">
        <f t="shared" si="6"/>
        <v>50000</v>
      </c>
      <c r="T65" s="31"/>
      <c r="U65" s="31">
        <f t="shared" si="7"/>
        <v>50000</v>
      </c>
      <c r="V65" s="31"/>
      <c r="W65" s="31">
        <f t="shared" si="8"/>
        <v>50000</v>
      </c>
      <c r="X65" s="31"/>
      <c r="Y65" s="31">
        <f t="shared" si="9"/>
        <v>50000</v>
      </c>
      <c r="Z65" s="31"/>
      <c r="AA65" s="31">
        <f t="shared" si="10"/>
        <v>50000</v>
      </c>
      <c r="AB65" s="31">
        <v>0</v>
      </c>
      <c r="AC65" s="31"/>
      <c r="AD65" s="31">
        <f t="shared" si="11"/>
        <v>0</v>
      </c>
      <c r="AE65" s="31"/>
      <c r="AF65" s="31">
        <f t="shared" si="12"/>
        <v>0</v>
      </c>
      <c r="AG65" s="31"/>
      <c r="AH65" s="31">
        <f t="shared" si="13"/>
        <v>0</v>
      </c>
      <c r="AI65" s="31"/>
      <c r="AJ65" s="31">
        <f t="shared" si="14"/>
        <v>0</v>
      </c>
      <c r="AK65" s="4" t="s">
        <v>68</v>
      </c>
      <c r="AL65" s="5"/>
      <c r="AM65" s="43"/>
      <c r="AN65" s="1"/>
      <c r="AO65" s="1"/>
    </row>
    <row r="66" ht="51.75">
      <c r="A66" s="28" t="s">
        <v>69</v>
      </c>
      <c r="B66" s="41" t="s">
        <v>70</v>
      </c>
      <c r="C66" s="44" t="s">
        <v>29</v>
      </c>
      <c r="D66" s="30">
        <v>80000</v>
      </c>
      <c r="E66" s="30"/>
      <c r="F66" s="31">
        <f t="shared" si="0"/>
        <v>80000</v>
      </c>
      <c r="G66" s="31"/>
      <c r="H66" s="31">
        <f t="shared" si="1"/>
        <v>80000</v>
      </c>
      <c r="I66" s="31"/>
      <c r="J66" s="31">
        <f t="shared" si="2"/>
        <v>80000</v>
      </c>
      <c r="K66" s="31"/>
      <c r="L66" s="31">
        <f t="shared" si="3"/>
        <v>80000</v>
      </c>
      <c r="M66" s="31"/>
      <c r="N66" s="31">
        <f t="shared" si="4"/>
        <v>80000</v>
      </c>
      <c r="O66" s="31">
        <v>-72000</v>
      </c>
      <c r="P66" s="31">
        <f t="shared" si="5"/>
        <v>8000</v>
      </c>
      <c r="Q66" s="31">
        <v>100530.10000000001</v>
      </c>
      <c r="R66" s="31"/>
      <c r="S66" s="31">
        <f t="shared" si="6"/>
        <v>100530.10000000001</v>
      </c>
      <c r="T66" s="31"/>
      <c r="U66" s="31">
        <f t="shared" si="7"/>
        <v>100530.10000000001</v>
      </c>
      <c r="V66" s="31"/>
      <c r="W66" s="31">
        <f t="shared" si="8"/>
        <v>100530.10000000001</v>
      </c>
      <c r="X66" s="31"/>
      <c r="Y66" s="31">
        <f t="shared" si="9"/>
        <v>100530.10000000001</v>
      </c>
      <c r="Z66" s="31"/>
      <c r="AA66" s="31">
        <f t="shared" si="10"/>
        <v>100530.10000000001</v>
      </c>
      <c r="AB66" s="31">
        <v>118578.5</v>
      </c>
      <c r="AC66" s="31"/>
      <c r="AD66" s="31">
        <f t="shared" si="11"/>
        <v>118578.5</v>
      </c>
      <c r="AE66" s="31"/>
      <c r="AF66" s="31">
        <f t="shared" si="12"/>
        <v>118578.5</v>
      </c>
      <c r="AG66" s="31"/>
      <c r="AH66" s="31">
        <f t="shared" si="13"/>
        <v>118578.5</v>
      </c>
      <c r="AI66" s="31">
        <v>72000</v>
      </c>
      <c r="AJ66" s="31">
        <f t="shared" si="14"/>
        <v>190578.5</v>
      </c>
      <c r="AK66" s="4" t="s">
        <v>71</v>
      </c>
      <c r="AL66" s="5"/>
      <c r="AM66" s="43"/>
      <c r="AN66" s="1"/>
      <c r="AO66" s="1"/>
    </row>
    <row r="67" ht="51.75">
      <c r="A67" s="28" t="s">
        <v>72</v>
      </c>
      <c r="B67" s="41" t="s">
        <v>73</v>
      </c>
      <c r="C67" s="44" t="s">
        <v>29</v>
      </c>
      <c r="D67" s="30">
        <v>43764.300000000003</v>
      </c>
      <c r="E67" s="30"/>
      <c r="F67" s="31">
        <f t="shared" si="0"/>
        <v>43764.300000000003</v>
      </c>
      <c r="G67" s="31"/>
      <c r="H67" s="31">
        <f t="shared" si="1"/>
        <v>43764.300000000003</v>
      </c>
      <c r="I67" s="31"/>
      <c r="J67" s="31">
        <f t="shared" si="2"/>
        <v>43764.300000000003</v>
      </c>
      <c r="K67" s="31"/>
      <c r="L67" s="31">
        <f t="shared" si="3"/>
        <v>43764.300000000003</v>
      </c>
      <c r="M67" s="31"/>
      <c r="N67" s="31">
        <f t="shared" si="4"/>
        <v>43764.300000000003</v>
      </c>
      <c r="O67" s="31">
        <v>-43764.300000000003</v>
      </c>
      <c r="P67" s="31">
        <f t="shared" si="5"/>
        <v>0</v>
      </c>
      <c r="Q67" s="31">
        <v>0</v>
      </c>
      <c r="R67" s="31"/>
      <c r="S67" s="31">
        <f t="shared" si="6"/>
        <v>0</v>
      </c>
      <c r="T67" s="31"/>
      <c r="U67" s="31">
        <f t="shared" si="7"/>
        <v>0</v>
      </c>
      <c r="V67" s="31"/>
      <c r="W67" s="31">
        <f t="shared" si="8"/>
        <v>0</v>
      </c>
      <c r="X67" s="31"/>
      <c r="Y67" s="31">
        <f t="shared" si="9"/>
        <v>0</v>
      </c>
      <c r="Z67" s="31">
        <v>43764.300000000003</v>
      </c>
      <c r="AA67" s="31">
        <f t="shared" si="10"/>
        <v>43764.300000000003</v>
      </c>
      <c r="AB67" s="31">
        <v>0</v>
      </c>
      <c r="AC67" s="31"/>
      <c r="AD67" s="31">
        <f t="shared" si="11"/>
        <v>0</v>
      </c>
      <c r="AE67" s="31"/>
      <c r="AF67" s="31">
        <f t="shared" si="12"/>
        <v>0</v>
      </c>
      <c r="AG67" s="31"/>
      <c r="AH67" s="31">
        <f t="shared" si="13"/>
        <v>0</v>
      </c>
      <c r="AI67" s="31"/>
      <c r="AJ67" s="31">
        <f t="shared" si="14"/>
        <v>0</v>
      </c>
      <c r="AK67" s="4" t="s">
        <v>74</v>
      </c>
      <c r="AL67" s="5"/>
      <c r="AM67" s="43"/>
      <c r="AN67" s="1"/>
      <c r="AO67" s="1"/>
    </row>
    <row r="68" ht="51.75">
      <c r="A68" s="28" t="s">
        <v>75</v>
      </c>
      <c r="B68" s="41" t="s">
        <v>76</v>
      </c>
      <c r="C68" s="44" t="s">
        <v>29</v>
      </c>
      <c r="D68" s="30">
        <v>4784.2999999999993</v>
      </c>
      <c r="E68" s="30"/>
      <c r="F68" s="31">
        <f t="shared" si="0"/>
        <v>4784.2999999999993</v>
      </c>
      <c r="G68" s="31"/>
      <c r="H68" s="31">
        <f t="shared" si="1"/>
        <v>4784.2999999999993</v>
      </c>
      <c r="I68" s="31"/>
      <c r="J68" s="31">
        <f t="shared" si="2"/>
        <v>4784.2999999999993</v>
      </c>
      <c r="K68" s="31"/>
      <c r="L68" s="31">
        <f t="shared" si="3"/>
        <v>4784.2999999999993</v>
      </c>
      <c r="M68" s="31"/>
      <c r="N68" s="31">
        <f t="shared" si="4"/>
        <v>4784.2999999999993</v>
      </c>
      <c r="O68" s="31"/>
      <c r="P68" s="31">
        <f t="shared" si="5"/>
        <v>4784.2999999999993</v>
      </c>
      <c r="Q68" s="31">
        <v>0</v>
      </c>
      <c r="R68" s="31"/>
      <c r="S68" s="31">
        <f t="shared" si="6"/>
        <v>0</v>
      </c>
      <c r="T68" s="31"/>
      <c r="U68" s="31">
        <f t="shared" si="7"/>
        <v>0</v>
      </c>
      <c r="V68" s="31"/>
      <c r="W68" s="31">
        <f t="shared" si="8"/>
        <v>0</v>
      </c>
      <c r="X68" s="31"/>
      <c r="Y68" s="31">
        <f t="shared" si="9"/>
        <v>0</v>
      </c>
      <c r="Z68" s="31"/>
      <c r="AA68" s="31">
        <f t="shared" si="10"/>
        <v>0</v>
      </c>
      <c r="AB68" s="31">
        <v>0</v>
      </c>
      <c r="AC68" s="31"/>
      <c r="AD68" s="31">
        <f t="shared" si="11"/>
        <v>0</v>
      </c>
      <c r="AE68" s="31"/>
      <c r="AF68" s="31">
        <f t="shared" si="12"/>
        <v>0</v>
      </c>
      <c r="AG68" s="31"/>
      <c r="AH68" s="31">
        <f t="shared" si="13"/>
        <v>0</v>
      </c>
      <c r="AI68" s="31"/>
      <c r="AJ68" s="31">
        <f t="shared" si="14"/>
        <v>0</v>
      </c>
      <c r="AK68" s="4" t="s">
        <v>77</v>
      </c>
      <c r="AM68" s="43"/>
      <c r="AN68" s="1"/>
      <c r="AO68" s="1"/>
    </row>
    <row r="69" ht="51.75">
      <c r="A69" s="28" t="s">
        <v>78</v>
      </c>
      <c r="B69" s="41" t="s">
        <v>79</v>
      </c>
      <c r="C69" s="44" t="s">
        <v>29</v>
      </c>
      <c r="D69" s="30">
        <v>26891</v>
      </c>
      <c r="E69" s="30"/>
      <c r="F69" s="31">
        <f t="shared" si="0"/>
        <v>26891</v>
      </c>
      <c r="G69" s="31"/>
      <c r="H69" s="31">
        <f t="shared" si="1"/>
        <v>26891</v>
      </c>
      <c r="I69" s="31"/>
      <c r="J69" s="31">
        <f t="shared" si="2"/>
        <v>26891</v>
      </c>
      <c r="K69" s="31"/>
      <c r="L69" s="31">
        <f t="shared" si="3"/>
        <v>26891</v>
      </c>
      <c r="M69" s="31"/>
      <c r="N69" s="31">
        <f t="shared" si="4"/>
        <v>26891</v>
      </c>
      <c r="O69" s="31"/>
      <c r="P69" s="31">
        <f t="shared" si="5"/>
        <v>26891</v>
      </c>
      <c r="Q69" s="31">
        <v>0</v>
      </c>
      <c r="R69" s="31"/>
      <c r="S69" s="31">
        <f t="shared" si="6"/>
        <v>0</v>
      </c>
      <c r="T69" s="31"/>
      <c r="U69" s="31">
        <f t="shared" si="7"/>
        <v>0</v>
      </c>
      <c r="V69" s="31"/>
      <c r="W69" s="31">
        <f t="shared" si="8"/>
        <v>0</v>
      </c>
      <c r="X69" s="31"/>
      <c r="Y69" s="31">
        <f t="shared" si="9"/>
        <v>0</v>
      </c>
      <c r="Z69" s="31"/>
      <c r="AA69" s="31">
        <f t="shared" si="10"/>
        <v>0</v>
      </c>
      <c r="AB69" s="31">
        <v>0</v>
      </c>
      <c r="AC69" s="31"/>
      <c r="AD69" s="31">
        <f t="shared" si="11"/>
        <v>0</v>
      </c>
      <c r="AE69" s="31"/>
      <c r="AF69" s="31">
        <f t="shared" si="12"/>
        <v>0</v>
      </c>
      <c r="AG69" s="31"/>
      <c r="AH69" s="31">
        <f t="shared" si="13"/>
        <v>0</v>
      </c>
      <c r="AI69" s="31"/>
      <c r="AJ69" s="31">
        <f t="shared" si="14"/>
        <v>0</v>
      </c>
      <c r="AK69" s="4" t="s">
        <v>80</v>
      </c>
      <c r="AL69" s="5"/>
      <c r="AM69" s="43"/>
      <c r="AN69" s="1"/>
      <c r="AO69" s="1"/>
    </row>
    <row r="70" ht="69">
      <c r="A70" s="28" t="s">
        <v>81</v>
      </c>
      <c r="B70" s="41" t="s">
        <v>82</v>
      </c>
      <c r="C70" s="44" t="s">
        <v>83</v>
      </c>
      <c r="D70" s="30">
        <v>8990</v>
      </c>
      <c r="E70" s="30"/>
      <c r="F70" s="31">
        <f t="shared" si="0"/>
        <v>8990</v>
      </c>
      <c r="G70" s="31"/>
      <c r="H70" s="31">
        <f t="shared" si="1"/>
        <v>8990</v>
      </c>
      <c r="I70" s="31"/>
      <c r="J70" s="31">
        <f t="shared" si="2"/>
        <v>8990</v>
      </c>
      <c r="K70" s="31"/>
      <c r="L70" s="31">
        <f t="shared" si="3"/>
        <v>8990</v>
      </c>
      <c r="M70" s="31"/>
      <c r="N70" s="31">
        <f t="shared" si="4"/>
        <v>8990</v>
      </c>
      <c r="O70" s="31"/>
      <c r="P70" s="31">
        <f t="shared" si="5"/>
        <v>8990</v>
      </c>
      <c r="Q70" s="31">
        <v>0</v>
      </c>
      <c r="R70" s="31"/>
      <c r="S70" s="31">
        <f t="shared" si="6"/>
        <v>0</v>
      </c>
      <c r="T70" s="31"/>
      <c r="U70" s="31">
        <f t="shared" si="7"/>
        <v>0</v>
      </c>
      <c r="V70" s="31"/>
      <c r="W70" s="31">
        <f t="shared" si="8"/>
        <v>0</v>
      </c>
      <c r="X70" s="31"/>
      <c r="Y70" s="31">
        <f t="shared" si="9"/>
        <v>0</v>
      </c>
      <c r="Z70" s="31"/>
      <c r="AA70" s="31">
        <f t="shared" si="10"/>
        <v>0</v>
      </c>
      <c r="AB70" s="31">
        <v>0</v>
      </c>
      <c r="AC70" s="31"/>
      <c r="AD70" s="31">
        <f t="shared" si="11"/>
        <v>0</v>
      </c>
      <c r="AE70" s="31"/>
      <c r="AF70" s="31">
        <f t="shared" si="12"/>
        <v>0</v>
      </c>
      <c r="AG70" s="31"/>
      <c r="AH70" s="31">
        <f t="shared" si="13"/>
        <v>0</v>
      </c>
      <c r="AI70" s="31"/>
      <c r="AJ70" s="31">
        <f t="shared" si="14"/>
        <v>0</v>
      </c>
      <c r="AK70" s="4" t="s">
        <v>84</v>
      </c>
      <c r="AL70" s="5"/>
      <c r="AM70" s="43"/>
      <c r="AN70" s="1"/>
      <c r="AO70" s="1"/>
    </row>
    <row r="71" ht="69">
      <c r="A71" s="28" t="s">
        <v>85</v>
      </c>
      <c r="B71" s="58" t="s">
        <v>86</v>
      </c>
      <c r="C71" s="44" t="s">
        <v>83</v>
      </c>
      <c r="D71" s="30">
        <v>9201</v>
      </c>
      <c r="E71" s="30"/>
      <c r="F71" s="31">
        <f t="shared" si="0"/>
        <v>9201</v>
      </c>
      <c r="G71" s="31"/>
      <c r="H71" s="31">
        <f t="shared" si="1"/>
        <v>9201</v>
      </c>
      <c r="I71" s="31"/>
      <c r="J71" s="31">
        <f t="shared" si="2"/>
        <v>9201</v>
      </c>
      <c r="K71" s="31"/>
      <c r="L71" s="31">
        <f t="shared" si="3"/>
        <v>9201</v>
      </c>
      <c r="M71" s="31"/>
      <c r="N71" s="31">
        <f t="shared" si="4"/>
        <v>9201</v>
      </c>
      <c r="O71" s="31"/>
      <c r="P71" s="31">
        <f t="shared" si="5"/>
        <v>9201</v>
      </c>
      <c r="Q71" s="31">
        <v>0</v>
      </c>
      <c r="R71" s="31"/>
      <c r="S71" s="31">
        <f t="shared" si="6"/>
        <v>0</v>
      </c>
      <c r="T71" s="31"/>
      <c r="U71" s="31">
        <f t="shared" si="7"/>
        <v>0</v>
      </c>
      <c r="V71" s="31"/>
      <c r="W71" s="31">
        <f t="shared" si="8"/>
        <v>0</v>
      </c>
      <c r="X71" s="31"/>
      <c r="Y71" s="31">
        <f t="shared" si="9"/>
        <v>0</v>
      </c>
      <c r="Z71" s="31"/>
      <c r="AA71" s="31">
        <f t="shared" si="10"/>
        <v>0</v>
      </c>
      <c r="AB71" s="31">
        <v>0</v>
      </c>
      <c r="AC71" s="31"/>
      <c r="AD71" s="31">
        <f t="shared" si="11"/>
        <v>0</v>
      </c>
      <c r="AE71" s="31"/>
      <c r="AF71" s="31">
        <f t="shared" si="12"/>
        <v>0</v>
      </c>
      <c r="AG71" s="31"/>
      <c r="AH71" s="31">
        <f t="shared" si="13"/>
        <v>0</v>
      </c>
      <c r="AI71" s="31"/>
      <c r="AJ71" s="31">
        <f t="shared" si="14"/>
        <v>0</v>
      </c>
      <c r="AK71" s="4" t="s">
        <v>87</v>
      </c>
      <c r="AL71" s="5"/>
      <c r="AM71" s="43"/>
      <c r="AN71" s="1"/>
      <c r="AO71" s="1"/>
    </row>
    <row r="72" ht="51.75">
      <c r="A72" s="28" t="s">
        <v>88</v>
      </c>
      <c r="B72" s="41" t="s">
        <v>89</v>
      </c>
      <c r="C72" s="44" t="s">
        <v>29</v>
      </c>
      <c r="D72" s="30">
        <v>4000</v>
      </c>
      <c r="E72" s="30"/>
      <c r="F72" s="31">
        <f t="shared" si="0"/>
        <v>4000</v>
      </c>
      <c r="G72" s="31"/>
      <c r="H72" s="31">
        <f t="shared" si="1"/>
        <v>4000</v>
      </c>
      <c r="I72" s="31"/>
      <c r="J72" s="31">
        <f t="shared" si="2"/>
        <v>4000</v>
      </c>
      <c r="K72" s="31"/>
      <c r="L72" s="31">
        <f t="shared" si="3"/>
        <v>4000</v>
      </c>
      <c r="M72" s="31"/>
      <c r="N72" s="31">
        <f t="shared" si="4"/>
        <v>4000</v>
      </c>
      <c r="O72" s="31"/>
      <c r="P72" s="31">
        <f t="shared" si="5"/>
        <v>4000</v>
      </c>
      <c r="Q72" s="31">
        <v>34485.800000000003</v>
      </c>
      <c r="R72" s="31"/>
      <c r="S72" s="31">
        <f t="shared" si="6"/>
        <v>34485.800000000003</v>
      </c>
      <c r="T72" s="31"/>
      <c r="U72" s="31">
        <f t="shared" si="7"/>
        <v>34485.800000000003</v>
      </c>
      <c r="V72" s="31"/>
      <c r="W72" s="31">
        <f t="shared" si="8"/>
        <v>34485.800000000003</v>
      </c>
      <c r="X72" s="31"/>
      <c r="Y72" s="31">
        <f t="shared" si="9"/>
        <v>34485.800000000003</v>
      </c>
      <c r="Z72" s="31"/>
      <c r="AA72" s="31">
        <f t="shared" si="10"/>
        <v>34485.800000000003</v>
      </c>
      <c r="AB72" s="31">
        <v>0</v>
      </c>
      <c r="AC72" s="31"/>
      <c r="AD72" s="31">
        <f t="shared" si="11"/>
        <v>0</v>
      </c>
      <c r="AE72" s="31"/>
      <c r="AF72" s="31">
        <f t="shared" si="12"/>
        <v>0</v>
      </c>
      <c r="AG72" s="31"/>
      <c r="AH72" s="31">
        <f t="shared" si="13"/>
        <v>0</v>
      </c>
      <c r="AI72" s="31"/>
      <c r="AJ72" s="31">
        <f t="shared" si="14"/>
        <v>0</v>
      </c>
      <c r="AK72" s="4" t="s">
        <v>90</v>
      </c>
      <c r="AM72" s="43"/>
    </row>
    <row r="73" ht="51.75">
      <c r="A73" s="28" t="s">
        <v>91</v>
      </c>
      <c r="B73" s="41" t="s">
        <v>92</v>
      </c>
      <c r="C73" s="44" t="s">
        <v>29</v>
      </c>
      <c r="D73" s="30">
        <f>6000+246.4</f>
        <v>6246.3999999999996</v>
      </c>
      <c r="E73" s="30"/>
      <c r="F73" s="31">
        <f t="shared" si="0"/>
        <v>6246.3999999999996</v>
      </c>
      <c r="G73" s="31"/>
      <c r="H73" s="31">
        <f t="shared" si="1"/>
        <v>6246.3999999999996</v>
      </c>
      <c r="I73" s="31"/>
      <c r="J73" s="31">
        <f t="shared" si="2"/>
        <v>6246.3999999999996</v>
      </c>
      <c r="K73" s="31"/>
      <c r="L73" s="31">
        <f t="shared" si="3"/>
        <v>6246.3999999999996</v>
      </c>
      <c r="M73" s="31"/>
      <c r="N73" s="31">
        <f t="shared" si="4"/>
        <v>6246.3999999999996</v>
      </c>
      <c r="O73" s="31">
        <v>6317.5600000000004</v>
      </c>
      <c r="P73" s="31">
        <f t="shared" si="5"/>
        <v>12563.959999999999</v>
      </c>
      <c r="Q73" s="31">
        <v>36771.400000000001</v>
      </c>
      <c r="R73" s="31"/>
      <c r="S73" s="31">
        <f t="shared" si="6"/>
        <v>36771.400000000001</v>
      </c>
      <c r="T73" s="31"/>
      <c r="U73" s="31">
        <f t="shared" si="7"/>
        <v>36771.400000000001</v>
      </c>
      <c r="V73" s="31"/>
      <c r="W73" s="31">
        <f t="shared" si="8"/>
        <v>36771.400000000001</v>
      </c>
      <c r="X73" s="31"/>
      <c r="Y73" s="31">
        <f t="shared" si="9"/>
        <v>36771.400000000001</v>
      </c>
      <c r="Z73" s="31">
        <v>-6317.5600000000004</v>
      </c>
      <c r="AA73" s="31">
        <f t="shared" si="10"/>
        <v>30453.84</v>
      </c>
      <c r="AB73" s="31">
        <v>0</v>
      </c>
      <c r="AC73" s="31"/>
      <c r="AD73" s="31">
        <f t="shared" si="11"/>
        <v>0</v>
      </c>
      <c r="AE73" s="31"/>
      <c r="AF73" s="31">
        <f t="shared" si="12"/>
        <v>0</v>
      </c>
      <c r="AG73" s="31"/>
      <c r="AH73" s="31">
        <f t="shared" si="13"/>
        <v>0</v>
      </c>
      <c r="AI73" s="31"/>
      <c r="AJ73" s="31">
        <f t="shared" si="14"/>
        <v>0</v>
      </c>
      <c r="AK73" s="4" t="s">
        <v>93</v>
      </c>
      <c r="AM73" s="43"/>
    </row>
    <row r="74" ht="51.75">
      <c r="A74" s="28" t="s">
        <v>94</v>
      </c>
      <c r="B74" s="41" t="s">
        <v>95</v>
      </c>
      <c r="C74" s="44" t="s">
        <v>96</v>
      </c>
      <c r="D74" s="30">
        <f>D76+D77</f>
        <v>895059.19999999995</v>
      </c>
      <c r="E74" s="30">
        <f>E76+E77</f>
        <v>0</v>
      </c>
      <c r="F74" s="31">
        <f t="shared" si="0"/>
        <v>895059.19999999995</v>
      </c>
      <c r="G74" s="31">
        <f>G76+G77</f>
        <v>333642.24808000005</v>
      </c>
      <c r="H74" s="31">
        <f t="shared" si="1"/>
        <v>1228701.44808</v>
      </c>
      <c r="I74" s="31">
        <f>I76+I77</f>
        <v>40856.745559999996</v>
      </c>
      <c r="J74" s="31">
        <f t="shared" si="2"/>
        <v>1269558.19364</v>
      </c>
      <c r="K74" s="31">
        <f>K76+K77</f>
        <v>609208.56999999995</v>
      </c>
      <c r="L74" s="31">
        <f t="shared" si="3"/>
        <v>1878766.76364</v>
      </c>
      <c r="M74" s="31">
        <f>M76+M77</f>
        <v>0</v>
      </c>
      <c r="N74" s="31">
        <f t="shared" si="4"/>
        <v>1878766.76364</v>
      </c>
      <c r="O74" s="31">
        <f>O76+O77</f>
        <v>0</v>
      </c>
      <c r="P74" s="31">
        <f t="shared" si="5"/>
        <v>1878766.76364</v>
      </c>
      <c r="Q74" s="31">
        <f>Q76+Q77</f>
        <v>800000</v>
      </c>
      <c r="R74" s="31">
        <f>R76+R77</f>
        <v>0</v>
      </c>
      <c r="S74" s="31">
        <f t="shared" si="6"/>
        <v>800000</v>
      </c>
      <c r="T74" s="31">
        <f>T76+T77</f>
        <v>0</v>
      </c>
      <c r="U74" s="31">
        <f t="shared" si="7"/>
        <v>800000</v>
      </c>
      <c r="V74" s="31">
        <f>V76+V77</f>
        <v>0</v>
      </c>
      <c r="W74" s="31">
        <f t="shared" si="8"/>
        <v>800000</v>
      </c>
      <c r="X74" s="31">
        <f>X76+X77</f>
        <v>0</v>
      </c>
      <c r="Y74" s="31">
        <f t="shared" si="9"/>
        <v>800000</v>
      </c>
      <c r="Z74" s="31">
        <f>Z76+Z77</f>
        <v>0</v>
      </c>
      <c r="AA74" s="31">
        <f t="shared" si="10"/>
        <v>800000</v>
      </c>
      <c r="AB74" s="31">
        <f>AB76+AB77</f>
        <v>800000</v>
      </c>
      <c r="AC74" s="31">
        <f>AC76+AC77</f>
        <v>0</v>
      </c>
      <c r="AD74" s="31">
        <f t="shared" si="11"/>
        <v>800000</v>
      </c>
      <c r="AE74" s="31">
        <f>AE76+AE77</f>
        <v>-231023.29000000001</v>
      </c>
      <c r="AF74" s="31">
        <f t="shared" si="12"/>
        <v>568976.70999999996</v>
      </c>
      <c r="AG74" s="31">
        <f>AG76+AG77</f>
        <v>0</v>
      </c>
      <c r="AH74" s="31">
        <f t="shared" si="13"/>
        <v>568976.70999999996</v>
      </c>
      <c r="AI74" s="31">
        <f>AI76+AI77</f>
        <v>0</v>
      </c>
      <c r="AJ74" s="31">
        <f t="shared" si="14"/>
        <v>568976.70999999996</v>
      </c>
      <c r="AM74" s="43"/>
    </row>
    <row r="75" ht="17.25">
      <c r="A75" s="28"/>
      <c r="B75" s="58" t="s">
        <v>21</v>
      </c>
      <c r="C75" s="66"/>
      <c r="D75" s="30"/>
      <c r="E75" s="30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M75" s="43"/>
    </row>
    <row r="76" s="45" customFormat="1" ht="17.25" hidden="1">
      <c r="A76" s="46"/>
      <c r="B76" s="47" t="s">
        <v>22</v>
      </c>
      <c r="C76" s="71"/>
      <c r="D76" s="48">
        <f>600000</f>
        <v>600000</v>
      </c>
      <c r="E76" s="49"/>
      <c r="F76" s="48">
        <f t="shared" si="0"/>
        <v>600000</v>
      </c>
      <c r="G76" s="50">
        <f>231023.29+16916.26938+85702.6887</f>
        <v>333642.24808000005</v>
      </c>
      <c r="H76" s="51">
        <f t="shared" si="1"/>
        <v>933642.24808000005</v>
      </c>
      <c r="I76" s="31">
        <f>-85702.6887+87800.0887+38759.34556</f>
        <v>40856.745559999996</v>
      </c>
      <c r="J76" s="51">
        <f t="shared" si="2"/>
        <v>974498.99364</v>
      </c>
      <c r="K76" s="31">
        <v>609208.56999999995</v>
      </c>
      <c r="L76" s="51">
        <f t="shared" si="3"/>
        <v>1583707.5636399998</v>
      </c>
      <c r="M76" s="31"/>
      <c r="N76" s="51">
        <f t="shared" si="4"/>
        <v>1583707.5636399998</v>
      </c>
      <c r="O76" s="50"/>
      <c r="P76" s="51">
        <f t="shared" si="5"/>
        <v>1583707.5636399998</v>
      </c>
      <c r="Q76" s="51">
        <f>800000</f>
        <v>800000</v>
      </c>
      <c r="R76" s="50"/>
      <c r="S76" s="51">
        <f t="shared" si="6"/>
        <v>800000</v>
      </c>
      <c r="T76" s="50"/>
      <c r="U76" s="51">
        <f t="shared" si="7"/>
        <v>800000</v>
      </c>
      <c r="V76" s="31"/>
      <c r="W76" s="51">
        <f t="shared" si="8"/>
        <v>800000</v>
      </c>
      <c r="X76" s="31"/>
      <c r="Y76" s="51">
        <f t="shared" si="9"/>
        <v>800000</v>
      </c>
      <c r="Z76" s="50"/>
      <c r="AA76" s="51">
        <f t="shared" si="10"/>
        <v>800000</v>
      </c>
      <c r="AB76" s="51">
        <f>800000</f>
        <v>800000</v>
      </c>
      <c r="AC76" s="50"/>
      <c r="AD76" s="51">
        <f t="shared" si="11"/>
        <v>800000</v>
      </c>
      <c r="AE76" s="50">
        <v>-231023.29000000001</v>
      </c>
      <c r="AF76" s="51">
        <f t="shared" si="12"/>
        <v>568976.70999999996</v>
      </c>
      <c r="AG76" s="31"/>
      <c r="AH76" s="51">
        <f t="shared" si="13"/>
        <v>568976.70999999996</v>
      </c>
      <c r="AI76" s="50"/>
      <c r="AJ76" s="51">
        <f t="shared" si="14"/>
        <v>568976.70999999996</v>
      </c>
      <c r="AK76" s="52" t="s">
        <v>97</v>
      </c>
      <c r="AL76" s="53" t="s">
        <v>23</v>
      </c>
      <c r="AM76" s="54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</row>
    <row r="77" ht="17.25">
      <c r="A77" s="28"/>
      <c r="B77" s="41" t="s">
        <v>24</v>
      </c>
      <c r="C77" s="64" t="s">
        <v>20</v>
      </c>
      <c r="D77" s="30">
        <f>248115.7+46943.5</f>
        <v>295059.20000000001</v>
      </c>
      <c r="E77" s="30"/>
      <c r="F77" s="31">
        <f t="shared" si="0"/>
        <v>295059.20000000001</v>
      </c>
      <c r="G77" s="31"/>
      <c r="H77" s="31">
        <f t="shared" si="1"/>
        <v>295059.20000000001</v>
      </c>
      <c r="I77" s="31"/>
      <c r="J77" s="31">
        <f t="shared" si="2"/>
        <v>295059.20000000001</v>
      </c>
      <c r="K77" s="31"/>
      <c r="L77" s="31">
        <f t="shared" si="3"/>
        <v>295059.20000000001</v>
      </c>
      <c r="M77" s="31"/>
      <c r="N77" s="31">
        <f t="shared" si="4"/>
        <v>295059.20000000001</v>
      </c>
      <c r="O77" s="31"/>
      <c r="P77" s="31">
        <f t="shared" si="5"/>
        <v>295059.20000000001</v>
      </c>
      <c r="Q77" s="31">
        <v>0</v>
      </c>
      <c r="R77" s="31"/>
      <c r="S77" s="31">
        <f t="shared" si="6"/>
        <v>0</v>
      </c>
      <c r="T77" s="31"/>
      <c r="U77" s="31">
        <f t="shared" si="7"/>
        <v>0</v>
      </c>
      <c r="V77" s="31"/>
      <c r="W77" s="31">
        <f t="shared" si="8"/>
        <v>0</v>
      </c>
      <c r="X77" s="31"/>
      <c r="Y77" s="31">
        <f t="shared" si="9"/>
        <v>0</v>
      </c>
      <c r="Z77" s="31"/>
      <c r="AA77" s="31">
        <f t="shared" si="10"/>
        <v>0</v>
      </c>
      <c r="AB77" s="31">
        <v>0</v>
      </c>
      <c r="AC77" s="31"/>
      <c r="AD77" s="31">
        <f t="shared" si="11"/>
        <v>0</v>
      </c>
      <c r="AE77" s="31"/>
      <c r="AF77" s="31">
        <f t="shared" si="12"/>
        <v>0</v>
      </c>
      <c r="AG77" s="31"/>
      <c r="AH77" s="31">
        <f t="shared" si="13"/>
        <v>0</v>
      </c>
      <c r="AI77" s="31"/>
      <c r="AJ77" s="31">
        <f t="shared" si="14"/>
        <v>0</v>
      </c>
      <c r="AK77" s="4" t="s">
        <v>98</v>
      </c>
      <c r="AM77" s="43"/>
    </row>
    <row r="78" ht="69">
      <c r="A78" s="28" t="s">
        <v>99</v>
      </c>
      <c r="B78" s="41" t="s">
        <v>100</v>
      </c>
      <c r="C78" s="44" t="s">
        <v>29</v>
      </c>
      <c r="D78" s="30">
        <f>D80</f>
        <v>152958.39999999999</v>
      </c>
      <c r="E78" s="30">
        <f>E80</f>
        <v>0</v>
      </c>
      <c r="F78" s="31">
        <f t="shared" si="0"/>
        <v>152958.39999999999</v>
      </c>
      <c r="G78" s="31">
        <f>G80</f>
        <v>0</v>
      </c>
      <c r="H78" s="31">
        <f t="shared" si="1"/>
        <v>152958.39999999999</v>
      </c>
      <c r="I78" s="31">
        <f>I80</f>
        <v>0</v>
      </c>
      <c r="J78" s="31">
        <f t="shared" si="2"/>
        <v>152958.39999999999</v>
      </c>
      <c r="K78" s="31">
        <f>K80</f>
        <v>0</v>
      </c>
      <c r="L78" s="31">
        <f t="shared" si="3"/>
        <v>152958.39999999999</v>
      </c>
      <c r="M78" s="31">
        <f>M80</f>
        <v>0</v>
      </c>
      <c r="N78" s="31">
        <f t="shared" si="4"/>
        <v>152958.39999999999</v>
      </c>
      <c r="O78" s="31">
        <f>O80</f>
        <v>0</v>
      </c>
      <c r="P78" s="31">
        <f t="shared" si="5"/>
        <v>152958.39999999999</v>
      </c>
      <c r="Q78" s="31">
        <f>Q80</f>
        <v>0</v>
      </c>
      <c r="R78" s="31">
        <f>R80</f>
        <v>0</v>
      </c>
      <c r="S78" s="31">
        <f t="shared" si="6"/>
        <v>0</v>
      </c>
      <c r="T78" s="31">
        <f>T80</f>
        <v>0</v>
      </c>
      <c r="U78" s="31">
        <f t="shared" si="7"/>
        <v>0</v>
      </c>
      <c r="V78" s="31">
        <f>V80</f>
        <v>0</v>
      </c>
      <c r="W78" s="31">
        <f t="shared" si="8"/>
        <v>0</v>
      </c>
      <c r="X78" s="31">
        <f>X80</f>
        <v>0</v>
      </c>
      <c r="Y78" s="31">
        <f t="shared" si="9"/>
        <v>0</v>
      </c>
      <c r="Z78" s="31">
        <f>Z80</f>
        <v>0</v>
      </c>
      <c r="AA78" s="31">
        <f t="shared" si="10"/>
        <v>0</v>
      </c>
      <c r="AB78" s="31">
        <f>AB80</f>
        <v>0</v>
      </c>
      <c r="AC78" s="31">
        <f>AC80</f>
        <v>0</v>
      </c>
      <c r="AD78" s="31">
        <f t="shared" si="11"/>
        <v>0</v>
      </c>
      <c r="AE78" s="31">
        <f>AE80</f>
        <v>0</v>
      </c>
      <c r="AF78" s="31">
        <f t="shared" si="12"/>
        <v>0</v>
      </c>
      <c r="AG78" s="31">
        <f>AG80</f>
        <v>0</v>
      </c>
      <c r="AH78" s="31">
        <f t="shared" si="13"/>
        <v>0</v>
      </c>
      <c r="AI78" s="31">
        <f>AI80</f>
        <v>0</v>
      </c>
      <c r="AJ78" s="31">
        <f t="shared" si="14"/>
        <v>0</v>
      </c>
      <c r="AM78" s="43"/>
    </row>
    <row r="79" ht="17.25">
      <c r="A79" s="28"/>
      <c r="B79" s="58" t="s">
        <v>21</v>
      </c>
      <c r="C79" s="66"/>
      <c r="D79" s="30"/>
      <c r="E79" s="30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M79" s="43"/>
    </row>
    <row r="80" ht="17.25">
      <c r="A80" s="28"/>
      <c r="B80" s="41" t="s">
        <v>24</v>
      </c>
      <c r="C80" s="64" t="s">
        <v>20</v>
      </c>
      <c r="D80" s="30">
        <f>199901.9-46943.5</f>
        <v>152958.39999999999</v>
      </c>
      <c r="E80" s="30"/>
      <c r="F80" s="31">
        <f t="shared" si="0"/>
        <v>152958.39999999999</v>
      </c>
      <c r="G80" s="31"/>
      <c r="H80" s="31">
        <f t="shared" si="1"/>
        <v>152958.39999999999</v>
      </c>
      <c r="I80" s="31"/>
      <c r="J80" s="31">
        <f t="shared" si="2"/>
        <v>152958.39999999999</v>
      </c>
      <c r="K80" s="31"/>
      <c r="L80" s="31">
        <f t="shared" si="3"/>
        <v>152958.39999999999</v>
      </c>
      <c r="M80" s="31"/>
      <c r="N80" s="31">
        <f t="shared" si="4"/>
        <v>152958.39999999999</v>
      </c>
      <c r="O80" s="31"/>
      <c r="P80" s="31">
        <f t="shared" si="5"/>
        <v>152958.39999999999</v>
      </c>
      <c r="Q80" s="31">
        <v>0</v>
      </c>
      <c r="R80" s="31"/>
      <c r="S80" s="31">
        <f t="shared" si="6"/>
        <v>0</v>
      </c>
      <c r="T80" s="31"/>
      <c r="U80" s="31">
        <f t="shared" si="7"/>
        <v>0</v>
      </c>
      <c r="V80" s="31"/>
      <c r="W80" s="31">
        <f t="shared" si="8"/>
        <v>0</v>
      </c>
      <c r="X80" s="31"/>
      <c r="Y80" s="31">
        <f t="shared" si="9"/>
        <v>0</v>
      </c>
      <c r="Z80" s="31"/>
      <c r="AA80" s="31">
        <f t="shared" si="10"/>
        <v>0</v>
      </c>
      <c r="AB80" s="31">
        <v>0</v>
      </c>
      <c r="AC80" s="31"/>
      <c r="AD80" s="31">
        <f t="shared" si="11"/>
        <v>0</v>
      </c>
      <c r="AE80" s="31"/>
      <c r="AF80" s="31">
        <f t="shared" si="12"/>
        <v>0</v>
      </c>
      <c r="AG80" s="31"/>
      <c r="AH80" s="31">
        <f t="shared" si="13"/>
        <v>0</v>
      </c>
      <c r="AI80" s="31"/>
      <c r="AJ80" s="31">
        <f t="shared" si="14"/>
        <v>0</v>
      </c>
      <c r="AK80" s="4" t="s">
        <v>98</v>
      </c>
      <c r="AM80" s="43"/>
    </row>
    <row r="81" ht="103.5">
      <c r="A81" s="28" t="s">
        <v>101</v>
      </c>
      <c r="B81" s="41" t="s">
        <v>102</v>
      </c>
      <c r="C81" s="44" t="s">
        <v>96</v>
      </c>
      <c r="D81" s="30">
        <f>D83</f>
        <v>314478.40000000002</v>
      </c>
      <c r="E81" s="30">
        <f>E83</f>
        <v>0</v>
      </c>
      <c r="F81" s="31">
        <f t="shared" ref="F81:F144" si="15">D81+E81</f>
        <v>314478.40000000002</v>
      </c>
      <c r="G81" s="31">
        <f>G83</f>
        <v>0</v>
      </c>
      <c r="H81" s="31">
        <f t="shared" ref="H81:H138" si="16">F81+G81</f>
        <v>314478.40000000002</v>
      </c>
      <c r="I81" s="31">
        <f>I83</f>
        <v>0</v>
      </c>
      <c r="J81" s="31">
        <f t="shared" ref="J81:J111" si="17">H81+I81</f>
        <v>314478.40000000002</v>
      </c>
      <c r="K81" s="31">
        <f>K83</f>
        <v>0</v>
      </c>
      <c r="L81" s="31">
        <f t="shared" ref="L81:L111" si="18">J81+K81</f>
        <v>314478.40000000002</v>
      </c>
      <c r="M81" s="31">
        <f>M83</f>
        <v>0</v>
      </c>
      <c r="N81" s="31">
        <f t="shared" ref="N81:N105" si="19">L81+M81</f>
        <v>314478.40000000002</v>
      </c>
      <c r="O81" s="31">
        <f>O83</f>
        <v>0</v>
      </c>
      <c r="P81" s="31">
        <f t="shared" ref="P81:P105" si="20">N81+O81</f>
        <v>314478.40000000002</v>
      </c>
      <c r="Q81" s="31">
        <f>Q83</f>
        <v>379275.5</v>
      </c>
      <c r="R81" s="31">
        <f>R83</f>
        <v>0</v>
      </c>
      <c r="S81" s="31">
        <f t="shared" ref="S81:S105" si="21">Q81+R81</f>
        <v>379275.5</v>
      </c>
      <c r="T81" s="31">
        <f>T83</f>
        <v>0</v>
      </c>
      <c r="U81" s="31">
        <f t="shared" ref="U81:U105" si="22">S81+T81</f>
        <v>379275.5</v>
      </c>
      <c r="V81" s="31">
        <f>V83</f>
        <v>0</v>
      </c>
      <c r="W81" s="31">
        <f t="shared" ref="W81:W105" si="23">U81+V81</f>
        <v>379275.5</v>
      </c>
      <c r="X81" s="31">
        <f>X83</f>
        <v>0</v>
      </c>
      <c r="Y81" s="31">
        <f t="shared" ref="Y81:Y105" si="24">W81+X81</f>
        <v>379275.5</v>
      </c>
      <c r="Z81" s="31">
        <f>Z83</f>
        <v>0</v>
      </c>
      <c r="AA81" s="31">
        <f t="shared" ref="AA81:AA105" si="25">Y81+Z81</f>
        <v>379275.5</v>
      </c>
      <c r="AB81" s="31">
        <f>AB83</f>
        <v>469030.90000000002</v>
      </c>
      <c r="AC81" s="31">
        <f>AC83</f>
        <v>0</v>
      </c>
      <c r="AD81" s="31">
        <f t="shared" ref="AD81:AD105" si="26">AB81+AC81</f>
        <v>469030.90000000002</v>
      </c>
      <c r="AE81" s="31">
        <f>AE83</f>
        <v>0</v>
      </c>
      <c r="AF81" s="31">
        <f t="shared" ref="AF81:AF105" si="27">AD81+AE81</f>
        <v>469030.90000000002</v>
      </c>
      <c r="AG81" s="31">
        <f>AG83</f>
        <v>0</v>
      </c>
      <c r="AH81" s="31">
        <f t="shared" ref="AH81:AH105" si="28">AF81+AG81</f>
        <v>469030.90000000002</v>
      </c>
      <c r="AI81" s="31">
        <f>AI83</f>
        <v>0</v>
      </c>
      <c r="AJ81" s="31">
        <f t="shared" ref="AJ81:AJ105" si="29">AH81+AI81</f>
        <v>469030.90000000002</v>
      </c>
      <c r="AM81" s="43"/>
    </row>
    <row r="82" ht="17.25">
      <c r="A82" s="28"/>
      <c r="B82" s="41" t="s">
        <v>21</v>
      </c>
      <c r="C82" s="66"/>
      <c r="D82" s="30"/>
      <c r="E82" s="30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M82" s="43"/>
    </row>
    <row r="83" ht="17.25">
      <c r="A83" s="28"/>
      <c r="B83" s="41" t="s">
        <v>24</v>
      </c>
      <c r="C83" s="64" t="s">
        <v>20</v>
      </c>
      <c r="D83" s="30">
        <v>314478.40000000002</v>
      </c>
      <c r="E83" s="30"/>
      <c r="F83" s="31">
        <f t="shared" si="15"/>
        <v>314478.40000000002</v>
      </c>
      <c r="G83" s="31"/>
      <c r="H83" s="31">
        <f t="shared" si="16"/>
        <v>314478.40000000002</v>
      </c>
      <c r="I83" s="31"/>
      <c r="J83" s="31">
        <f t="shared" si="17"/>
        <v>314478.40000000002</v>
      </c>
      <c r="K83" s="31"/>
      <c r="L83" s="31">
        <f t="shared" si="18"/>
        <v>314478.40000000002</v>
      </c>
      <c r="M83" s="31"/>
      <c r="N83" s="31">
        <f t="shared" si="19"/>
        <v>314478.40000000002</v>
      </c>
      <c r="O83" s="31"/>
      <c r="P83" s="31">
        <f t="shared" si="20"/>
        <v>314478.40000000002</v>
      </c>
      <c r="Q83" s="31">
        <v>379275.5</v>
      </c>
      <c r="R83" s="31"/>
      <c r="S83" s="31">
        <f t="shared" si="21"/>
        <v>379275.5</v>
      </c>
      <c r="T83" s="31"/>
      <c r="U83" s="31">
        <f t="shared" si="22"/>
        <v>379275.5</v>
      </c>
      <c r="V83" s="31"/>
      <c r="W83" s="31">
        <f t="shared" si="23"/>
        <v>379275.5</v>
      </c>
      <c r="X83" s="31"/>
      <c r="Y83" s="31">
        <f t="shared" si="24"/>
        <v>379275.5</v>
      </c>
      <c r="Z83" s="31"/>
      <c r="AA83" s="31">
        <f t="shared" si="25"/>
        <v>379275.5</v>
      </c>
      <c r="AB83" s="31">
        <v>469030.90000000002</v>
      </c>
      <c r="AC83" s="31"/>
      <c r="AD83" s="31">
        <f t="shared" si="26"/>
        <v>469030.90000000002</v>
      </c>
      <c r="AE83" s="31"/>
      <c r="AF83" s="31">
        <f t="shared" si="27"/>
        <v>469030.90000000002</v>
      </c>
      <c r="AG83" s="31"/>
      <c r="AH83" s="31">
        <f t="shared" si="28"/>
        <v>469030.90000000002</v>
      </c>
      <c r="AI83" s="31"/>
      <c r="AJ83" s="31">
        <f t="shared" si="29"/>
        <v>469030.90000000002</v>
      </c>
      <c r="AK83" s="4" t="s">
        <v>103</v>
      </c>
      <c r="AM83" s="43"/>
    </row>
    <row r="84" ht="51.75">
      <c r="A84" s="28" t="s">
        <v>104</v>
      </c>
      <c r="B84" s="41" t="s">
        <v>105</v>
      </c>
      <c r="C84" s="44" t="s">
        <v>96</v>
      </c>
      <c r="D84" s="30">
        <f>D86+D87</f>
        <v>290395</v>
      </c>
      <c r="E84" s="30">
        <f>E86+E87</f>
        <v>0</v>
      </c>
      <c r="F84" s="31">
        <f t="shared" si="15"/>
        <v>290395</v>
      </c>
      <c r="G84" s="31">
        <f>G86+G87</f>
        <v>0</v>
      </c>
      <c r="H84" s="31">
        <f t="shared" si="16"/>
        <v>290395</v>
      </c>
      <c r="I84" s="31">
        <f>I86+I87</f>
        <v>0</v>
      </c>
      <c r="J84" s="31">
        <f t="shared" si="17"/>
        <v>290395</v>
      </c>
      <c r="K84" s="31">
        <f>K86+K87</f>
        <v>0</v>
      </c>
      <c r="L84" s="31">
        <f t="shared" si="18"/>
        <v>290395</v>
      </c>
      <c r="M84" s="31">
        <f>M86+M87</f>
        <v>0</v>
      </c>
      <c r="N84" s="31">
        <f t="shared" si="19"/>
        <v>290395</v>
      </c>
      <c r="O84" s="31">
        <f>O86+O87</f>
        <v>0</v>
      </c>
      <c r="P84" s="31">
        <f t="shared" si="20"/>
        <v>290395</v>
      </c>
      <c r="Q84" s="31">
        <f>Q86+Q87</f>
        <v>291938.90000000002</v>
      </c>
      <c r="R84" s="31">
        <f>R86+R87</f>
        <v>0</v>
      </c>
      <c r="S84" s="31">
        <f t="shared" si="21"/>
        <v>291938.90000000002</v>
      </c>
      <c r="T84" s="31">
        <f>T86+T87</f>
        <v>0</v>
      </c>
      <c r="U84" s="31">
        <f t="shared" si="22"/>
        <v>291938.90000000002</v>
      </c>
      <c r="V84" s="31">
        <f>V86+V87</f>
        <v>0</v>
      </c>
      <c r="W84" s="31">
        <f t="shared" si="23"/>
        <v>291938.90000000002</v>
      </c>
      <c r="X84" s="31">
        <f>X86+X87</f>
        <v>0</v>
      </c>
      <c r="Y84" s="31">
        <f t="shared" si="24"/>
        <v>291938.90000000002</v>
      </c>
      <c r="Z84" s="31">
        <f>Z86+Z87</f>
        <v>0</v>
      </c>
      <c r="AA84" s="31">
        <f t="shared" si="25"/>
        <v>291938.90000000002</v>
      </c>
      <c r="AB84" s="31">
        <f>AB86+AB87</f>
        <v>291938.90000000002</v>
      </c>
      <c r="AC84" s="31">
        <f>AC86+AC87</f>
        <v>0</v>
      </c>
      <c r="AD84" s="31">
        <f t="shared" si="26"/>
        <v>291938.90000000002</v>
      </c>
      <c r="AE84" s="31">
        <f>AE86+AE87</f>
        <v>0</v>
      </c>
      <c r="AF84" s="31">
        <f t="shared" si="27"/>
        <v>291938.90000000002</v>
      </c>
      <c r="AG84" s="31">
        <f>AG86+AG87</f>
        <v>0</v>
      </c>
      <c r="AH84" s="31">
        <f t="shared" si="28"/>
        <v>291938.90000000002</v>
      </c>
      <c r="AI84" s="31">
        <f>AI86+AI87</f>
        <v>0</v>
      </c>
      <c r="AJ84" s="31">
        <f t="shared" si="29"/>
        <v>291938.90000000002</v>
      </c>
      <c r="AM84" s="43"/>
    </row>
    <row r="85" ht="17.25">
      <c r="A85" s="28"/>
      <c r="B85" s="41" t="s">
        <v>21</v>
      </c>
      <c r="C85" s="66"/>
      <c r="D85" s="30"/>
      <c r="E85" s="3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M85" s="43"/>
    </row>
    <row r="86" ht="17.25">
      <c r="A86" s="28"/>
      <c r="B86" s="41" t="s">
        <v>24</v>
      </c>
      <c r="C86" s="64" t="s">
        <v>20</v>
      </c>
      <c r="D86" s="30">
        <v>72598.699999999997</v>
      </c>
      <c r="E86" s="30"/>
      <c r="F86" s="31">
        <f t="shared" si="15"/>
        <v>72598.699999999997</v>
      </c>
      <c r="G86" s="31"/>
      <c r="H86" s="31">
        <f t="shared" si="16"/>
        <v>72598.699999999997</v>
      </c>
      <c r="I86" s="31"/>
      <c r="J86" s="31">
        <f t="shared" si="17"/>
        <v>72598.699999999997</v>
      </c>
      <c r="K86" s="31"/>
      <c r="L86" s="31">
        <f t="shared" si="18"/>
        <v>72598.699999999997</v>
      </c>
      <c r="M86" s="31"/>
      <c r="N86" s="31">
        <f t="shared" si="19"/>
        <v>72598.699999999997</v>
      </c>
      <c r="O86" s="31"/>
      <c r="P86" s="31">
        <f t="shared" si="20"/>
        <v>72598.699999999997</v>
      </c>
      <c r="Q86" s="31">
        <v>72984.699999999997</v>
      </c>
      <c r="R86" s="31"/>
      <c r="S86" s="31">
        <f t="shared" si="21"/>
        <v>72984.699999999997</v>
      </c>
      <c r="T86" s="31"/>
      <c r="U86" s="31">
        <f t="shared" si="22"/>
        <v>72984.699999999997</v>
      </c>
      <c r="V86" s="31"/>
      <c r="W86" s="31">
        <f t="shared" si="23"/>
        <v>72984.699999999997</v>
      </c>
      <c r="X86" s="31"/>
      <c r="Y86" s="31">
        <f t="shared" si="24"/>
        <v>72984.699999999997</v>
      </c>
      <c r="Z86" s="31"/>
      <c r="AA86" s="31">
        <f t="shared" si="25"/>
        <v>72984.699999999997</v>
      </c>
      <c r="AB86" s="31">
        <v>72984.699999999997</v>
      </c>
      <c r="AC86" s="31"/>
      <c r="AD86" s="31">
        <f t="shared" si="26"/>
        <v>72984.699999999997</v>
      </c>
      <c r="AE86" s="31"/>
      <c r="AF86" s="31">
        <f t="shared" si="27"/>
        <v>72984.699999999997</v>
      </c>
      <c r="AG86" s="31"/>
      <c r="AH86" s="31">
        <f t="shared" si="28"/>
        <v>72984.699999999997</v>
      </c>
      <c r="AI86" s="31"/>
      <c r="AJ86" s="31">
        <f t="shared" si="29"/>
        <v>72984.699999999997</v>
      </c>
      <c r="AK86" s="4" t="s">
        <v>106</v>
      </c>
      <c r="AM86" s="43"/>
    </row>
    <row r="87" ht="17.25">
      <c r="A87" s="28"/>
      <c r="B87" s="41" t="s">
        <v>25</v>
      </c>
      <c r="C87" s="64" t="s">
        <v>20</v>
      </c>
      <c r="D87" s="30">
        <v>217796.29999999999</v>
      </c>
      <c r="E87" s="30"/>
      <c r="F87" s="31">
        <f t="shared" si="15"/>
        <v>217796.29999999999</v>
      </c>
      <c r="G87" s="31"/>
      <c r="H87" s="31">
        <f t="shared" si="16"/>
        <v>217796.29999999999</v>
      </c>
      <c r="I87" s="31"/>
      <c r="J87" s="31">
        <f t="shared" si="17"/>
        <v>217796.29999999999</v>
      </c>
      <c r="K87" s="31"/>
      <c r="L87" s="31">
        <f t="shared" si="18"/>
        <v>217796.29999999999</v>
      </c>
      <c r="M87" s="31"/>
      <c r="N87" s="31">
        <f t="shared" si="19"/>
        <v>217796.29999999999</v>
      </c>
      <c r="O87" s="31"/>
      <c r="P87" s="31">
        <f t="shared" si="20"/>
        <v>217796.29999999999</v>
      </c>
      <c r="Q87" s="31">
        <v>218954.20000000001</v>
      </c>
      <c r="R87" s="31"/>
      <c r="S87" s="31">
        <f t="shared" si="21"/>
        <v>218954.20000000001</v>
      </c>
      <c r="T87" s="31"/>
      <c r="U87" s="31">
        <f t="shared" si="22"/>
        <v>218954.20000000001</v>
      </c>
      <c r="V87" s="31"/>
      <c r="W87" s="31">
        <f t="shared" si="23"/>
        <v>218954.20000000001</v>
      </c>
      <c r="X87" s="31"/>
      <c r="Y87" s="31">
        <f t="shared" si="24"/>
        <v>218954.20000000001</v>
      </c>
      <c r="Z87" s="31"/>
      <c r="AA87" s="31">
        <f t="shared" si="25"/>
        <v>218954.20000000001</v>
      </c>
      <c r="AB87" s="31">
        <v>218954.20000000001</v>
      </c>
      <c r="AC87" s="31"/>
      <c r="AD87" s="31">
        <f t="shared" si="26"/>
        <v>218954.20000000001</v>
      </c>
      <c r="AE87" s="31"/>
      <c r="AF87" s="31">
        <f t="shared" si="27"/>
        <v>218954.20000000001</v>
      </c>
      <c r="AG87" s="31"/>
      <c r="AH87" s="31">
        <f t="shared" si="28"/>
        <v>218954.20000000001</v>
      </c>
      <c r="AI87" s="31"/>
      <c r="AJ87" s="31">
        <f t="shared" si="29"/>
        <v>218954.20000000001</v>
      </c>
      <c r="AK87" s="4" t="s">
        <v>106</v>
      </c>
      <c r="AM87" s="43"/>
    </row>
    <row r="88" s="1" customFormat="1" ht="51.75">
      <c r="A88" s="28" t="s">
        <v>107</v>
      </c>
      <c r="B88" s="41" t="s">
        <v>108</v>
      </c>
      <c r="C88" s="44" t="s">
        <v>29</v>
      </c>
      <c r="D88" s="30"/>
      <c r="E88" s="30"/>
      <c r="F88" s="31"/>
      <c r="G88" s="31">
        <v>52.44867</v>
      </c>
      <c r="H88" s="31">
        <f t="shared" si="16"/>
        <v>52.44867</v>
      </c>
      <c r="I88" s="31"/>
      <c r="J88" s="31">
        <f t="shared" si="17"/>
        <v>52.44867</v>
      </c>
      <c r="K88" s="31"/>
      <c r="L88" s="31">
        <f t="shared" si="18"/>
        <v>52.44867</v>
      </c>
      <c r="M88" s="31"/>
      <c r="N88" s="31">
        <f t="shared" si="19"/>
        <v>52.44867</v>
      </c>
      <c r="O88" s="31"/>
      <c r="P88" s="31">
        <f t="shared" si="20"/>
        <v>52.44867</v>
      </c>
      <c r="Q88" s="31"/>
      <c r="R88" s="31"/>
      <c r="S88" s="31"/>
      <c r="T88" s="31">
        <v>0</v>
      </c>
      <c r="U88" s="31">
        <f t="shared" si="22"/>
        <v>0</v>
      </c>
      <c r="V88" s="31">
        <v>0</v>
      </c>
      <c r="W88" s="31">
        <f t="shared" si="23"/>
        <v>0</v>
      </c>
      <c r="X88" s="31">
        <v>0</v>
      </c>
      <c r="Y88" s="31">
        <f t="shared" si="24"/>
        <v>0</v>
      </c>
      <c r="Z88" s="31">
        <v>0</v>
      </c>
      <c r="AA88" s="31">
        <f t="shared" si="25"/>
        <v>0</v>
      </c>
      <c r="AB88" s="31"/>
      <c r="AC88" s="31"/>
      <c r="AD88" s="31"/>
      <c r="AE88" s="31">
        <v>0</v>
      </c>
      <c r="AF88" s="31">
        <f t="shared" si="27"/>
        <v>0</v>
      </c>
      <c r="AG88" s="31">
        <v>0</v>
      </c>
      <c r="AH88" s="31">
        <f t="shared" si="28"/>
        <v>0</v>
      </c>
      <c r="AI88" s="31">
        <v>0</v>
      </c>
      <c r="AJ88" s="31">
        <f t="shared" si="29"/>
        <v>0</v>
      </c>
      <c r="AK88" s="4" t="s">
        <v>109</v>
      </c>
      <c r="AL88" s="1"/>
      <c r="AM88" s="43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="1" customFormat="1" ht="51.75">
      <c r="A89" s="28" t="s">
        <v>110</v>
      </c>
      <c r="B89" s="41" t="s">
        <v>111</v>
      </c>
      <c r="C89" s="44" t="s">
        <v>29</v>
      </c>
      <c r="D89" s="30"/>
      <c r="E89" s="30"/>
      <c r="F89" s="31"/>
      <c r="G89" s="31"/>
      <c r="H89" s="31"/>
      <c r="I89" s="31"/>
      <c r="J89" s="31"/>
      <c r="K89" s="31"/>
      <c r="L89" s="31">
        <f t="shared" si="18"/>
        <v>0</v>
      </c>
      <c r="M89" s="31"/>
      <c r="N89" s="31">
        <f t="shared" si="19"/>
        <v>0</v>
      </c>
      <c r="O89" s="31"/>
      <c r="P89" s="31">
        <f t="shared" si="20"/>
        <v>0</v>
      </c>
      <c r="Q89" s="31"/>
      <c r="R89" s="31"/>
      <c r="S89" s="31"/>
      <c r="T89" s="31"/>
      <c r="U89" s="31"/>
      <c r="V89" s="31"/>
      <c r="W89" s="31"/>
      <c r="X89" s="31">
        <v>26789.5</v>
      </c>
      <c r="Y89" s="31">
        <f t="shared" si="24"/>
        <v>26789.5</v>
      </c>
      <c r="Z89" s="31"/>
      <c r="AA89" s="31">
        <f t="shared" si="25"/>
        <v>26789.5</v>
      </c>
      <c r="AB89" s="31"/>
      <c r="AC89" s="31"/>
      <c r="AD89" s="31"/>
      <c r="AE89" s="31"/>
      <c r="AF89" s="31"/>
      <c r="AG89" s="31"/>
      <c r="AH89" s="31">
        <f t="shared" si="28"/>
        <v>0</v>
      </c>
      <c r="AI89" s="31"/>
      <c r="AJ89" s="31">
        <f t="shared" si="29"/>
        <v>0</v>
      </c>
      <c r="AK89" s="4" t="s">
        <v>112</v>
      </c>
      <c r="AL89" s="1"/>
      <c r="AM89" s="43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="1" customFormat="1" ht="51.75">
      <c r="A90" s="28" t="s">
        <v>113</v>
      </c>
      <c r="B90" s="41" t="s">
        <v>114</v>
      </c>
      <c r="C90" s="44" t="s">
        <v>29</v>
      </c>
      <c r="D90" s="30"/>
      <c r="E90" s="30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>
        <f t="shared" si="20"/>
        <v>0</v>
      </c>
      <c r="Q90" s="31"/>
      <c r="R90" s="31"/>
      <c r="S90" s="31"/>
      <c r="T90" s="31"/>
      <c r="U90" s="31"/>
      <c r="V90" s="31"/>
      <c r="W90" s="31"/>
      <c r="X90" s="31"/>
      <c r="Y90" s="31"/>
      <c r="Z90" s="31">
        <v>11334.027</v>
      </c>
      <c r="AA90" s="31">
        <f t="shared" si="25"/>
        <v>11334.027</v>
      </c>
      <c r="AB90" s="31"/>
      <c r="AC90" s="31"/>
      <c r="AD90" s="31"/>
      <c r="AE90" s="31"/>
      <c r="AF90" s="31"/>
      <c r="AG90" s="31"/>
      <c r="AH90" s="31"/>
      <c r="AI90" s="31"/>
      <c r="AJ90" s="31">
        <f t="shared" si="29"/>
        <v>0</v>
      </c>
      <c r="AK90" s="4" t="s">
        <v>115</v>
      </c>
      <c r="AL90" s="1"/>
      <c r="AM90" s="43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="1" customFormat="1" ht="51.75">
      <c r="A91" s="28" t="s">
        <v>116</v>
      </c>
      <c r="B91" s="41" t="s">
        <v>117</v>
      </c>
      <c r="C91" s="44" t="s">
        <v>29</v>
      </c>
      <c r="D91" s="30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>
        <f t="shared" si="20"/>
        <v>0</v>
      </c>
      <c r="Q91" s="31"/>
      <c r="R91" s="31"/>
      <c r="S91" s="31"/>
      <c r="T91" s="31"/>
      <c r="U91" s="31"/>
      <c r="V91" s="31"/>
      <c r="W91" s="31"/>
      <c r="X91" s="31"/>
      <c r="Y91" s="31"/>
      <c r="Z91" s="31">
        <v>4115.0559999999996</v>
      </c>
      <c r="AA91" s="31">
        <f t="shared" si="25"/>
        <v>4115.0559999999996</v>
      </c>
      <c r="AB91" s="31"/>
      <c r="AC91" s="31"/>
      <c r="AD91" s="31"/>
      <c r="AE91" s="31"/>
      <c r="AF91" s="31"/>
      <c r="AG91" s="31"/>
      <c r="AH91" s="31"/>
      <c r="AI91" s="31">
        <v>168427.576</v>
      </c>
      <c r="AJ91" s="31">
        <f t="shared" si="29"/>
        <v>168427.576</v>
      </c>
      <c r="AK91" s="4" t="s">
        <v>118</v>
      </c>
      <c r="AL91" s="1"/>
      <c r="AM91" s="43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="1" customFormat="1" ht="51.75" hidden="1">
      <c r="A92" s="72" t="s">
        <v>119</v>
      </c>
      <c r="B92" s="41" t="s">
        <v>120</v>
      </c>
      <c r="C92" s="44" t="s">
        <v>29</v>
      </c>
      <c r="D92" s="30"/>
      <c r="E92" s="30"/>
      <c r="F92" s="31"/>
      <c r="G92" s="31"/>
      <c r="H92" s="31"/>
      <c r="I92" s="31"/>
      <c r="J92" s="31"/>
      <c r="K92" s="31"/>
      <c r="L92" s="31"/>
      <c r="M92" s="31"/>
      <c r="N92" s="31"/>
      <c r="O92" s="50"/>
      <c r="P92" s="31">
        <f t="shared" si="20"/>
        <v>0</v>
      </c>
      <c r="Q92" s="31"/>
      <c r="R92" s="31"/>
      <c r="S92" s="31"/>
      <c r="T92" s="31"/>
      <c r="U92" s="31"/>
      <c r="V92" s="31"/>
      <c r="W92" s="31"/>
      <c r="X92" s="31"/>
      <c r="Y92" s="31"/>
      <c r="Z92" s="50"/>
      <c r="AA92" s="31">
        <f t="shared" si="25"/>
        <v>0</v>
      </c>
      <c r="AB92" s="31"/>
      <c r="AC92" s="31"/>
      <c r="AD92" s="31"/>
      <c r="AE92" s="31"/>
      <c r="AF92" s="31"/>
      <c r="AG92" s="31"/>
      <c r="AH92" s="31"/>
      <c r="AI92" s="50"/>
      <c r="AJ92" s="31">
        <f t="shared" si="29"/>
        <v>0</v>
      </c>
      <c r="AK92" s="73" t="s">
        <v>121</v>
      </c>
      <c r="AL92" s="1">
        <v>0</v>
      </c>
      <c r="AM92" s="43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="1" customFormat="1" ht="69">
      <c r="A93" s="28" t="s">
        <v>119</v>
      </c>
      <c r="B93" s="41" t="s">
        <v>122</v>
      </c>
      <c r="C93" s="74" t="s">
        <v>83</v>
      </c>
      <c r="D93" s="30"/>
      <c r="E93" s="30"/>
      <c r="F93" s="31"/>
      <c r="G93" s="31"/>
      <c r="H93" s="31"/>
      <c r="I93" s="31"/>
      <c r="J93" s="31"/>
      <c r="K93" s="31"/>
      <c r="L93" s="31"/>
      <c r="M93" s="31"/>
      <c r="N93" s="31"/>
      <c r="O93" s="31">
        <v>13201.99</v>
      </c>
      <c r="P93" s="31">
        <f t="shared" si="20"/>
        <v>13201.99</v>
      </c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>
        <f t="shared" si="25"/>
        <v>0</v>
      </c>
      <c r="AB93" s="31"/>
      <c r="AC93" s="31"/>
      <c r="AD93" s="31"/>
      <c r="AE93" s="31"/>
      <c r="AF93" s="31"/>
      <c r="AG93" s="31"/>
      <c r="AH93" s="31"/>
      <c r="AI93" s="31"/>
      <c r="AJ93" s="31">
        <f t="shared" si="29"/>
        <v>0</v>
      </c>
      <c r="AK93" s="4" t="s">
        <v>123</v>
      </c>
      <c r="AL93" s="1"/>
      <c r="AM93" s="43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="1" customFormat="1" ht="51.75">
      <c r="A94" s="28" t="s">
        <v>124</v>
      </c>
      <c r="B94" s="41" t="s">
        <v>125</v>
      </c>
      <c r="C94" s="44" t="s">
        <v>29</v>
      </c>
      <c r="D94" s="30"/>
      <c r="E94" s="30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>
        <f t="shared" si="20"/>
        <v>0</v>
      </c>
      <c r="Q94" s="31"/>
      <c r="R94" s="31"/>
      <c r="S94" s="31"/>
      <c r="T94" s="31"/>
      <c r="U94" s="31"/>
      <c r="V94" s="31"/>
      <c r="W94" s="31"/>
      <c r="X94" s="31"/>
      <c r="Y94" s="31"/>
      <c r="Z94" s="31">
        <v>1711.297</v>
      </c>
      <c r="AA94" s="31">
        <f t="shared" si="25"/>
        <v>1711.297</v>
      </c>
      <c r="AB94" s="31"/>
      <c r="AC94" s="31"/>
      <c r="AD94" s="31"/>
      <c r="AE94" s="31"/>
      <c r="AF94" s="31"/>
      <c r="AG94" s="31"/>
      <c r="AH94" s="31"/>
      <c r="AI94" s="31"/>
      <c r="AJ94" s="31">
        <f t="shared" si="29"/>
        <v>0</v>
      </c>
      <c r="AK94" s="4" t="s">
        <v>126</v>
      </c>
      <c r="AL94" s="1"/>
      <c r="AM94" s="43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="1" customFormat="1" ht="51.75">
      <c r="A95" s="28" t="s">
        <v>127</v>
      </c>
      <c r="B95" s="41" t="s">
        <v>128</v>
      </c>
      <c r="C95" s="74" t="s">
        <v>29</v>
      </c>
      <c r="D95" s="30"/>
      <c r="E95" s="30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>
        <f t="shared" si="20"/>
        <v>0</v>
      </c>
      <c r="Q95" s="31"/>
      <c r="R95" s="31"/>
      <c r="S95" s="31"/>
      <c r="T95" s="31"/>
      <c r="U95" s="31"/>
      <c r="V95" s="31"/>
      <c r="W95" s="31"/>
      <c r="X95" s="31"/>
      <c r="Y95" s="31"/>
      <c r="Z95" s="31">
        <v>35550.589</v>
      </c>
      <c r="AA95" s="31">
        <f t="shared" si="25"/>
        <v>35550.589</v>
      </c>
      <c r="AB95" s="31"/>
      <c r="AC95" s="31"/>
      <c r="AD95" s="31"/>
      <c r="AE95" s="31"/>
      <c r="AF95" s="31"/>
      <c r="AG95" s="31"/>
      <c r="AH95" s="31"/>
      <c r="AI95" s="31"/>
      <c r="AJ95" s="31">
        <f t="shared" si="29"/>
        <v>0</v>
      </c>
      <c r="AK95" s="4" t="s">
        <v>129</v>
      </c>
      <c r="AL95" s="1"/>
      <c r="AM95" s="43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="20" customFormat="1" ht="33.75" customHeight="1">
      <c r="A96" s="21"/>
      <c r="B96" s="22" t="s">
        <v>130</v>
      </c>
      <c r="C96" s="23" t="s">
        <v>20</v>
      </c>
      <c r="D96" s="24">
        <f>D98+D97</f>
        <v>154441.5</v>
      </c>
      <c r="E96" s="24">
        <f>E98+E97</f>
        <v>-9784.8999999999996</v>
      </c>
      <c r="F96" s="25">
        <f t="shared" si="15"/>
        <v>144656.60000000001</v>
      </c>
      <c r="G96" s="25">
        <f>G98+G97+G99</f>
        <v>13877.61233</v>
      </c>
      <c r="H96" s="25">
        <f t="shared" si="16"/>
        <v>158534.21233000001</v>
      </c>
      <c r="I96" s="25">
        <f>I98+I97+I99</f>
        <v>0</v>
      </c>
      <c r="J96" s="25">
        <f t="shared" si="17"/>
        <v>158534.21233000001</v>
      </c>
      <c r="K96" s="25">
        <f>K98+K97+K99+K100</f>
        <v>-144874.212</v>
      </c>
      <c r="L96" s="25">
        <f t="shared" si="18"/>
        <v>13660.00033000001</v>
      </c>
      <c r="M96" s="25">
        <f>M98+M97+M99+M100</f>
        <v>50578.949999999997</v>
      </c>
      <c r="N96" s="25">
        <f t="shared" si="19"/>
        <v>64238.950330000007</v>
      </c>
      <c r="O96" s="25">
        <f>O98+O97+O99+O100</f>
        <v>-50578.949999999997</v>
      </c>
      <c r="P96" s="25">
        <f t="shared" si="20"/>
        <v>13660.00033000001</v>
      </c>
      <c r="Q96" s="25">
        <f>Q98+Q97</f>
        <v>0</v>
      </c>
      <c r="R96" s="25">
        <f>R98+R97</f>
        <v>0</v>
      </c>
      <c r="S96" s="25">
        <f t="shared" si="21"/>
        <v>0</v>
      </c>
      <c r="T96" s="25">
        <f>T98+T97+T99</f>
        <v>0</v>
      </c>
      <c r="U96" s="25">
        <f t="shared" si="22"/>
        <v>0</v>
      </c>
      <c r="V96" s="25">
        <f>V98+V97+V99</f>
        <v>0</v>
      </c>
      <c r="W96" s="25">
        <f t="shared" si="23"/>
        <v>0</v>
      </c>
      <c r="X96" s="25">
        <f>X98+X97+X99+X100</f>
        <v>309274.212</v>
      </c>
      <c r="Y96" s="25">
        <f t="shared" si="24"/>
        <v>309274.212</v>
      </c>
      <c r="Z96" s="25">
        <f>Z98+Z97+Z99+Z100</f>
        <v>0</v>
      </c>
      <c r="AA96" s="25">
        <f t="shared" si="25"/>
        <v>309274.212</v>
      </c>
      <c r="AB96" s="25">
        <f>AB98+AB97</f>
        <v>478982.79999999999</v>
      </c>
      <c r="AC96" s="25">
        <f>AC98+AC97</f>
        <v>0</v>
      </c>
      <c r="AD96" s="25">
        <f t="shared" si="26"/>
        <v>478982.79999999999</v>
      </c>
      <c r="AE96" s="25">
        <f>AE98+AE97+AE99</f>
        <v>0</v>
      </c>
      <c r="AF96" s="25">
        <f t="shared" si="27"/>
        <v>478982.79999999999</v>
      </c>
      <c r="AG96" s="25">
        <f>AG98+AG97+AG99+AG100</f>
        <v>0</v>
      </c>
      <c r="AH96" s="25">
        <f t="shared" si="28"/>
        <v>478982.79999999999</v>
      </c>
      <c r="AI96" s="25">
        <f>AI98+AI97+AI99+AI100</f>
        <v>0</v>
      </c>
      <c r="AJ96" s="25">
        <f t="shared" si="29"/>
        <v>478982.79999999999</v>
      </c>
      <c r="AK96" s="26"/>
      <c r="AL96" s="27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</row>
    <row r="97" ht="51.75">
      <c r="A97" s="28" t="s">
        <v>131</v>
      </c>
      <c r="B97" s="41" t="s">
        <v>132</v>
      </c>
      <c r="C97" s="44" t="s">
        <v>29</v>
      </c>
      <c r="D97" s="30">
        <v>144656.60000000001</v>
      </c>
      <c r="E97" s="30"/>
      <c r="F97" s="31">
        <f t="shared" si="15"/>
        <v>144656.60000000001</v>
      </c>
      <c r="G97" s="31">
        <v>217.61232999999999</v>
      </c>
      <c r="H97" s="31">
        <f t="shared" si="16"/>
        <v>144874.21233000001</v>
      </c>
      <c r="I97" s="31"/>
      <c r="J97" s="31">
        <f t="shared" si="17"/>
        <v>144874.21233000001</v>
      </c>
      <c r="K97" s="31">
        <v>-144874.212</v>
      </c>
      <c r="L97" s="31">
        <f t="shared" si="18"/>
        <v>0.00033000000985339284</v>
      </c>
      <c r="M97" s="31"/>
      <c r="N97" s="31">
        <f t="shared" si="19"/>
        <v>0.00033000000985339284</v>
      </c>
      <c r="O97" s="31"/>
      <c r="P97" s="31">
        <f t="shared" si="20"/>
        <v>0.00033000000985339284</v>
      </c>
      <c r="Q97" s="31">
        <v>0</v>
      </c>
      <c r="R97" s="31"/>
      <c r="S97" s="31">
        <f t="shared" si="21"/>
        <v>0</v>
      </c>
      <c r="T97" s="31"/>
      <c r="U97" s="31">
        <f t="shared" si="22"/>
        <v>0</v>
      </c>
      <c r="V97" s="31"/>
      <c r="W97" s="31">
        <f t="shared" si="23"/>
        <v>0</v>
      </c>
      <c r="X97" s="31">
        <v>144874.212</v>
      </c>
      <c r="Y97" s="31">
        <f t="shared" si="24"/>
        <v>144874.212</v>
      </c>
      <c r="Z97" s="31"/>
      <c r="AA97" s="31">
        <f t="shared" si="25"/>
        <v>144874.212</v>
      </c>
      <c r="AB97" s="31">
        <v>0</v>
      </c>
      <c r="AC97" s="31"/>
      <c r="AD97" s="31">
        <f t="shared" si="26"/>
        <v>0</v>
      </c>
      <c r="AE97" s="31"/>
      <c r="AF97" s="31">
        <f t="shared" si="27"/>
        <v>0</v>
      </c>
      <c r="AG97" s="31"/>
      <c r="AH97" s="31">
        <f t="shared" si="28"/>
        <v>0</v>
      </c>
      <c r="AI97" s="31"/>
      <c r="AJ97" s="31">
        <f t="shared" si="29"/>
        <v>0</v>
      </c>
      <c r="AK97" s="4" t="s">
        <v>133</v>
      </c>
      <c r="AM97" s="43"/>
    </row>
    <row r="98" ht="51.75">
      <c r="A98" s="28" t="s">
        <v>134</v>
      </c>
      <c r="B98" s="29" t="s">
        <v>135</v>
      </c>
      <c r="C98" s="66" t="s">
        <v>136</v>
      </c>
      <c r="D98" s="30">
        <v>9784.8999999999996</v>
      </c>
      <c r="E98" s="30">
        <v>-9784.8999999999996</v>
      </c>
      <c r="F98" s="31">
        <f t="shared" si="15"/>
        <v>0</v>
      </c>
      <c r="G98" s="31"/>
      <c r="H98" s="31">
        <f t="shared" si="16"/>
        <v>0</v>
      </c>
      <c r="I98" s="31"/>
      <c r="J98" s="31">
        <f t="shared" si="17"/>
        <v>0</v>
      </c>
      <c r="K98" s="31"/>
      <c r="L98" s="31">
        <f t="shared" si="18"/>
        <v>0</v>
      </c>
      <c r="M98" s="31"/>
      <c r="N98" s="31">
        <f t="shared" si="19"/>
        <v>0</v>
      </c>
      <c r="O98" s="31"/>
      <c r="P98" s="31">
        <f t="shared" si="20"/>
        <v>0</v>
      </c>
      <c r="Q98" s="31">
        <v>0</v>
      </c>
      <c r="R98" s="31"/>
      <c r="S98" s="31">
        <f t="shared" si="21"/>
        <v>0</v>
      </c>
      <c r="T98" s="31"/>
      <c r="U98" s="31">
        <f t="shared" si="22"/>
        <v>0</v>
      </c>
      <c r="V98" s="31"/>
      <c r="W98" s="31">
        <f t="shared" si="23"/>
        <v>0</v>
      </c>
      <c r="X98" s="31"/>
      <c r="Y98" s="31">
        <f t="shared" si="24"/>
        <v>0</v>
      </c>
      <c r="Z98" s="31"/>
      <c r="AA98" s="31">
        <f t="shared" si="25"/>
        <v>0</v>
      </c>
      <c r="AB98" s="31">
        <v>478982.79999999999</v>
      </c>
      <c r="AC98" s="31"/>
      <c r="AD98" s="31">
        <f t="shared" si="26"/>
        <v>478982.79999999999</v>
      </c>
      <c r="AE98" s="31"/>
      <c r="AF98" s="31">
        <f t="shared" si="27"/>
        <v>478982.79999999999</v>
      </c>
      <c r="AG98" s="31"/>
      <c r="AH98" s="31">
        <f t="shared" si="28"/>
        <v>478982.79999999999</v>
      </c>
      <c r="AI98" s="31"/>
      <c r="AJ98" s="31">
        <f t="shared" si="29"/>
        <v>478982.79999999999</v>
      </c>
      <c r="AK98" s="4" t="s">
        <v>137</v>
      </c>
      <c r="AM98" s="43"/>
    </row>
    <row r="99" ht="69">
      <c r="A99" s="28" t="s">
        <v>138</v>
      </c>
      <c r="B99" s="29" t="s">
        <v>139</v>
      </c>
      <c r="C99" s="66" t="s">
        <v>83</v>
      </c>
      <c r="D99" s="30"/>
      <c r="E99" s="30"/>
      <c r="F99" s="31"/>
      <c r="G99" s="31">
        <v>13660</v>
      </c>
      <c r="H99" s="31">
        <f t="shared" si="16"/>
        <v>13660</v>
      </c>
      <c r="I99" s="31"/>
      <c r="J99" s="31">
        <f t="shared" si="17"/>
        <v>13660</v>
      </c>
      <c r="K99" s="31"/>
      <c r="L99" s="31">
        <f t="shared" si="18"/>
        <v>13660</v>
      </c>
      <c r="M99" s="31">
        <v>50578.949999999997</v>
      </c>
      <c r="N99" s="31">
        <f t="shared" si="19"/>
        <v>64238.949999999997</v>
      </c>
      <c r="O99" s="31">
        <v>-50578.949999999997</v>
      </c>
      <c r="P99" s="31">
        <f t="shared" si="20"/>
        <v>13660</v>
      </c>
      <c r="Q99" s="31"/>
      <c r="R99" s="31"/>
      <c r="S99" s="31"/>
      <c r="T99" s="31"/>
      <c r="U99" s="31">
        <f t="shared" si="22"/>
        <v>0</v>
      </c>
      <c r="V99" s="31"/>
      <c r="W99" s="31">
        <f t="shared" si="23"/>
        <v>0</v>
      </c>
      <c r="X99" s="31"/>
      <c r="Y99" s="31">
        <f t="shared" si="24"/>
        <v>0</v>
      </c>
      <c r="Z99" s="31"/>
      <c r="AA99" s="31">
        <f t="shared" si="25"/>
        <v>0</v>
      </c>
      <c r="AB99" s="31"/>
      <c r="AC99" s="31"/>
      <c r="AD99" s="31"/>
      <c r="AE99" s="31"/>
      <c r="AF99" s="31">
        <f t="shared" si="27"/>
        <v>0</v>
      </c>
      <c r="AG99" s="31"/>
      <c r="AH99" s="31">
        <f t="shared" si="28"/>
        <v>0</v>
      </c>
      <c r="AI99" s="31"/>
      <c r="AJ99" s="31">
        <f t="shared" si="29"/>
        <v>0</v>
      </c>
      <c r="AK99" s="4" t="s">
        <v>140</v>
      </c>
      <c r="AM99" s="43"/>
    </row>
    <row r="100" ht="51.75">
      <c r="A100" s="28" t="s">
        <v>141</v>
      </c>
      <c r="B100" s="29" t="s">
        <v>142</v>
      </c>
      <c r="C100" s="66" t="s">
        <v>136</v>
      </c>
      <c r="D100" s="30"/>
      <c r="E100" s="30"/>
      <c r="F100" s="31"/>
      <c r="G100" s="31"/>
      <c r="H100" s="31"/>
      <c r="I100" s="31"/>
      <c r="J100" s="31"/>
      <c r="K100" s="31"/>
      <c r="L100" s="31">
        <f t="shared" si="18"/>
        <v>0</v>
      </c>
      <c r="M100" s="31"/>
      <c r="N100" s="31">
        <f t="shared" si="19"/>
        <v>0</v>
      </c>
      <c r="O100" s="31"/>
      <c r="P100" s="31">
        <f t="shared" si="20"/>
        <v>0</v>
      </c>
      <c r="Q100" s="31"/>
      <c r="R100" s="31"/>
      <c r="S100" s="31"/>
      <c r="T100" s="31"/>
      <c r="U100" s="31"/>
      <c r="V100" s="31"/>
      <c r="W100" s="31"/>
      <c r="X100" s="75">
        <v>164400</v>
      </c>
      <c r="Y100" s="31">
        <f t="shared" si="24"/>
        <v>164400</v>
      </c>
      <c r="Z100" s="31"/>
      <c r="AA100" s="31">
        <f t="shared" si="25"/>
        <v>164400</v>
      </c>
      <c r="AB100" s="31"/>
      <c r="AC100" s="31"/>
      <c r="AD100" s="31"/>
      <c r="AE100" s="31"/>
      <c r="AF100" s="31"/>
      <c r="AG100" s="31"/>
      <c r="AH100" s="31">
        <f t="shared" si="28"/>
        <v>0</v>
      </c>
      <c r="AI100" s="31"/>
      <c r="AJ100" s="31">
        <f t="shared" si="29"/>
        <v>0</v>
      </c>
      <c r="AK100" s="4" t="s">
        <v>143</v>
      </c>
      <c r="AM100" s="43"/>
    </row>
    <row r="101" s="20" customFormat="1" ht="33.75" customHeight="1">
      <c r="A101" s="21"/>
      <c r="B101" s="22" t="s">
        <v>144</v>
      </c>
      <c r="C101" s="23" t="s">
        <v>20</v>
      </c>
      <c r="D101" s="24">
        <f>D105+D109+D110+D111+D112+D113+D114+D115+D119</f>
        <v>866523.30000000005</v>
      </c>
      <c r="E101" s="24">
        <f>E105+E109+E110+E111+E112+E113+E114+E115+E119</f>
        <v>-22851.5</v>
      </c>
      <c r="F101" s="25">
        <f t="shared" si="15"/>
        <v>843671.80000000005</v>
      </c>
      <c r="G101" s="25">
        <f>G105+G109+G110+G111+G112+G113+G114+G115+G119+G123+G124+G125+G126+G127</f>
        <v>42664.073599999996</v>
      </c>
      <c r="H101" s="25">
        <f t="shared" si="16"/>
        <v>886335.87360000005</v>
      </c>
      <c r="I101" s="25">
        <f>I105+I109+I110+I111+I112+I113+I114+I115+I119+I123+I124+I125+I126+I127</f>
        <v>38906.247439999999</v>
      </c>
      <c r="J101" s="25">
        <f t="shared" si="17"/>
        <v>925242.12104</v>
      </c>
      <c r="K101" s="25">
        <f>K105+K109+K110+K111+K112+K113+K114+K115+K119+K123+K124+K125+K126+K127+K128</f>
        <v>-176137.50200000004</v>
      </c>
      <c r="L101" s="25">
        <f t="shared" si="18"/>
        <v>749104.61904000002</v>
      </c>
      <c r="M101" s="25">
        <f>M105+M109+M110+M111+M112+M113+M114+M115+M119+M123+M124+M125+M126+M127+M128</f>
        <v>-50578.949999999997</v>
      </c>
      <c r="N101" s="25">
        <f t="shared" si="19"/>
        <v>698525.66904000007</v>
      </c>
      <c r="O101" s="25">
        <f>O105+O109+O110+O111+O112+O113+O114+O115+O119+O123+O124+O125+O126+O127+O128+O129</f>
        <v>-10292.796000000002</v>
      </c>
      <c r="P101" s="25">
        <f t="shared" si="20"/>
        <v>688232.87304000009</v>
      </c>
      <c r="Q101" s="25">
        <f>Q105+Q109+Q110+Q111+Q112+Q113+Q114+Q115+Q119</f>
        <v>521975.90000000002</v>
      </c>
      <c r="R101" s="25">
        <f>R105+R109+R110+R111+R112+R113+R114+R115+R119</f>
        <v>-135.30000000000001</v>
      </c>
      <c r="S101" s="25">
        <f t="shared" si="21"/>
        <v>521840.60000000003</v>
      </c>
      <c r="T101" s="25">
        <f>T105+T109+T110+T111+T112+T113+T114+T115+T119+T123+T124+T125+T126+T127</f>
        <v>43321.919000000002</v>
      </c>
      <c r="U101" s="25">
        <f t="shared" si="22"/>
        <v>565162.51900000009</v>
      </c>
      <c r="V101" s="25">
        <f>V105+V109+V110+V111+V112+V113+V114+V115+V119+V123+V124+V125+V126+V127</f>
        <v>-5553.0900000000001</v>
      </c>
      <c r="W101" s="25">
        <f t="shared" si="23"/>
        <v>559609.42900000012</v>
      </c>
      <c r="X101" s="25">
        <f>X105+X109+X110+X111+X112+X113+X114+X115+X119+X123+X124+X125+X126+X127+X128</f>
        <v>184949.622</v>
      </c>
      <c r="Y101" s="25">
        <f t="shared" si="24"/>
        <v>744559.05100000009</v>
      </c>
      <c r="Z101" s="76">
        <f>Z105+Z109+Z110+Z111+Z112+Z113+Z114+Z115+Z119+Z123+Z124+Z125+Z126+Z127+Z128+Z129</f>
        <v>-396371.46300000005</v>
      </c>
      <c r="AA101" s="25">
        <f t="shared" si="25"/>
        <v>348187.58800000005</v>
      </c>
      <c r="AB101" s="25">
        <f>AB105+AB109+AB110+AB111+AB112+AB113+AB114+AB115+AB119</f>
        <v>401690.59999999998</v>
      </c>
      <c r="AC101" s="25">
        <f>AC105+AC109+AC110+AC111+AC112+AC113+AC114+AC115+AC119</f>
        <v>0</v>
      </c>
      <c r="AD101" s="25">
        <f t="shared" si="26"/>
        <v>401690.59999999998</v>
      </c>
      <c r="AE101" s="25">
        <f>AE105+AE109+AE110+AE111+AE112+AE113+AE114+AE115+AE119+AE123+AE124+AE125+AE126+AE127</f>
        <v>0</v>
      </c>
      <c r="AF101" s="25">
        <f t="shared" si="27"/>
        <v>401690.59999999998</v>
      </c>
      <c r="AG101" s="25">
        <f>AG105+AG109+AG110+AG111+AG112+AG113+AG114+AG115+AG119+AG123+AG124+AG125+AG126+AG127+AG128</f>
        <v>91187.880000000005</v>
      </c>
      <c r="AH101" s="25">
        <f t="shared" si="28"/>
        <v>492878.47999999998</v>
      </c>
      <c r="AI101" s="76">
        <f>AI105+AI109+AI110+AI111+AI112+AI113+AI114+AI115+AI119+AI123+AI124+AI125+AI126+AI127+AI128+AI129</f>
        <v>519857.81500000006</v>
      </c>
      <c r="AJ101" s="25">
        <f t="shared" si="29"/>
        <v>1012736.295</v>
      </c>
      <c r="AK101" s="26"/>
      <c r="AL101" s="27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</row>
    <row r="102" s="1" customFormat="1" ht="17.25">
      <c r="A102" s="28"/>
      <c r="B102" s="29" t="s">
        <v>21</v>
      </c>
      <c r="C102" s="56" t="s">
        <v>20</v>
      </c>
      <c r="D102" s="30"/>
      <c r="E102" s="30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4"/>
      <c r="AL102" s="5"/>
      <c r="AM102" s="43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="32" customFormat="1" ht="17.25" hidden="1">
      <c r="A103" s="33"/>
      <c r="B103" s="34" t="s">
        <v>22</v>
      </c>
      <c r="C103" s="77"/>
      <c r="D103" s="36">
        <f>D107+D109+D110+D111+D112+D113+D114+D117+D121</f>
        <v>747446.30000000005</v>
      </c>
      <c r="E103" s="36">
        <f>E107+E109+E110+E111+E112+E113+E114+E117+E121</f>
        <v>-22851.5</v>
      </c>
      <c r="F103" s="36">
        <f t="shared" si="15"/>
        <v>724594.80000000005</v>
      </c>
      <c r="G103" s="37">
        <f>G107+G109+G110+G111+G112+G113+G114+G117+G121+G123+G124+G125+G126+G127</f>
        <v>42664.073599999996</v>
      </c>
      <c r="H103" s="37">
        <f t="shared" si="16"/>
        <v>767258.87360000005</v>
      </c>
      <c r="I103" s="37">
        <f>I107+I109+I110+I111+I112+I113+I114+I117+I121+I123+I124+I125+I126+I127</f>
        <v>38906.247439999999</v>
      </c>
      <c r="J103" s="37">
        <f t="shared" si="17"/>
        <v>806165.12104</v>
      </c>
      <c r="K103" s="37">
        <f>K107+K109+K110+K111+K112+K113+K114+K117+K121+K123+K124+K125+K126+K127+K128</f>
        <v>-176137.50200000004</v>
      </c>
      <c r="L103" s="37">
        <f t="shared" si="18"/>
        <v>630027.61904000002</v>
      </c>
      <c r="M103" s="37">
        <f>M107+M109+M110+M111+M112+M113+M114+M117+M121+M123+M124+M125+M126+M127+M128</f>
        <v>-50578.949999999997</v>
      </c>
      <c r="N103" s="37">
        <f t="shared" si="19"/>
        <v>579448.66904000007</v>
      </c>
      <c r="O103" s="37">
        <f>O107+O109+O110+O111+O112+O113+O114+O117+O121+O123+O124+O125+O126+O127+O128+O129</f>
        <v>-10292.796000000002</v>
      </c>
      <c r="P103" s="37">
        <f t="shared" si="20"/>
        <v>569155.87304000009</v>
      </c>
      <c r="Q103" s="37">
        <f>Q107+Q109+Q110+Q111+Q112+Q113+Q114+Q117+Q121</f>
        <v>491814.20000000001</v>
      </c>
      <c r="R103" s="37">
        <f>R107+R109+R110+R111+R112+R113+R114+R117+R121</f>
        <v>-135.30000000000001</v>
      </c>
      <c r="S103" s="37">
        <f t="shared" si="21"/>
        <v>491678.90000000002</v>
      </c>
      <c r="T103" s="37">
        <f>T107+T109+T110+T111+T112+T113+T114+T117+T121+T123+T124+T125+T126+T127</f>
        <v>43321.919000000002</v>
      </c>
      <c r="U103" s="37">
        <f t="shared" si="22"/>
        <v>535000.81900000002</v>
      </c>
      <c r="V103" s="37">
        <f>V107+V109+V110+V111+V112+V113+V114+V117+V121+V123+V124+V125+V126+V127</f>
        <v>-5553.0900000000001</v>
      </c>
      <c r="W103" s="37">
        <f t="shared" si="23"/>
        <v>529447.72900000005</v>
      </c>
      <c r="X103" s="37">
        <f>X107+X109+X110+X111+X112+X113+X114+X117+X121+X123+X124+X125+X126+X127+X128</f>
        <v>184949.622</v>
      </c>
      <c r="Y103" s="37">
        <f t="shared" si="24"/>
        <v>714397.35100000002</v>
      </c>
      <c r="Z103" s="37">
        <f>Z107+Z109+Z110+Z111+Z112+Z113+Z114+Z117+Z121+Z123+Z124+Z125+Z126+Z127+Z128</f>
        <v>-401555.30000000005</v>
      </c>
      <c r="AA103" s="37">
        <f t="shared" si="25"/>
        <v>312842.05099999998</v>
      </c>
      <c r="AB103" s="37">
        <f>AB107+AB109+AB110+AB111+AB112+AB113+AB114+AB117+AB121</f>
        <v>401690.59999999998</v>
      </c>
      <c r="AC103" s="37">
        <f>AC107+AC109+AC110+AC111+AC112+AC113+AC114+AC117+AC121</f>
        <v>0</v>
      </c>
      <c r="AD103" s="37">
        <f t="shared" si="26"/>
        <v>401690.59999999998</v>
      </c>
      <c r="AE103" s="37">
        <f>AE107+AE109+AE110+AE111+AE112+AE113+AE114+AE117+AE121+AE123+AE124+AE125+AE126+AE127</f>
        <v>0</v>
      </c>
      <c r="AF103" s="37">
        <f t="shared" si="27"/>
        <v>401690.59999999998</v>
      </c>
      <c r="AG103" s="37">
        <f>AG107+AG109+AG110+AG111+AG112+AG113+AG114+AG117+AG121+AG123+AG124+AG125+AG126+AG127+AG128</f>
        <v>91187.880000000005</v>
      </c>
      <c r="AH103" s="37">
        <f t="shared" si="28"/>
        <v>492878.47999999998</v>
      </c>
      <c r="AI103" s="37">
        <f>AI107+AI109+AI110+AI111+AI112+AI113+AI114+AI117+AI121+AI123+AI124+AI125+AI126+AI127+AI128</f>
        <v>401555.30000000005</v>
      </c>
      <c r="AJ103" s="37">
        <f t="shared" si="29"/>
        <v>894433.78000000003</v>
      </c>
      <c r="AK103" s="38"/>
      <c r="AL103" s="39" t="s">
        <v>23</v>
      </c>
      <c r="AM103" s="40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</row>
    <row r="104" s="1" customFormat="1" ht="17.25">
      <c r="A104" s="28"/>
      <c r="B104" s="41" t="s">
        <v>145</v>
      </c>
      <c r="C104" s="56" t="s">
        <v>20</v>
      </c>
      <c r="D104" s="30">
        <f>D108+D118+D122</f>
        <v>119077</v>
      </c>
      <c r="E104" s="30">
        <f>E108+E118+E122</f>
        <v>0</v>
      </c>
      <c r="F104" s="31">
        <f t="shared" si="15"/>
        <v>119077</v>
      </c>
      <c r="G104" s="31">
        <f>G108+G118+G122</f>
        <v>0</v>
      </c>
      <c r="H104" s="31">
        <f t="shared" si="16"/>
        <v>119077</v>
      </c>
      <c r="I104" s="31">
        <f>I108+I118+I122</f>
        <v>0</v>
      </c>
      <c r="J104" s="31">
        <f t="shared" si="17"/>
        <v>119077</v>
      </c>
      <c r="K104" s="31">
        <f>K108+K118+K122</f>
        <v>0</v>
      </c>
      <c r="L104" s="31">
        <f t="shared" si="18"/>
        <v>119077</v>
      </c>
      <c r="M104" s="31">
        <f>M108+M118+M122</f>
        <v>0</v>
      </c>
      <c r="N104" s="31">
        <f t="shared" si="19"/>
        <v>119077</v>
      </c>
      <c r="O104" s="31">
        <f>O108+O118+O122</f>
        <v>0</v>
      </c>
      <c r="P104" s="31">
        <f t="shared" si="20"/>
        <v>119077</v>
      </c>
      <c r="Q104" s="31">
        <f>Q108+Q118+Q122</f>
        <v>30161.700000000001</v>
      </c>
      <c r="R104" s="31">
        <f>R108+R118+R122</f>
        <v>0</v>
      </c>
      <c r="S104" s="31">
        <f t="shared" si="21"/>
        <v>30161.700000000001</v>
      </c>
      <c r="T104" s="31">
        <f>T108+T118+T122</f>
        <v>0</v>
      </c>
      <c r="U104" s="31">
        <f t="shared" si="22"/>
        <v>30161.700000000001</v>
      </c>
      <c r="V104" s="31">
        <f>V108+V118+V122</f>
        <v>0</v>
      </c>
      <c r="W104" s="31">
        <f t="shared" si="23"/>
        <v>30161.700000000001</v>
      </c>
      <c r="X104" s="31">
        <f>X108+X118+X122</f>
        <v>0</v>
      </c>
      <c r="Y104" s="31">
        <f t="shared" si="24"/>
        <v>30161.700000000001</v>
      </c>
      <c r="Z104" s="31">
        <f>Z108+Z118+Z122</f>
        <v>0</v>
      </c>
      <c r="AA104" s="31">
        <f t="shared" si="25"/>
        <v>30161.700000000001</v>
      </c>
      <c r="AB104" s="31">
        <f>AB108+AB118+AB122</f>
        <v>0</v>
      </c>
      <c r="AC104" s="31">
        <f>AC108+AC118+AC122</f>
        <v>0</v>
      </c>
      <c r="AD104" s="31">
        <f t="shared" si="26"/>
        <v>0</v>
      </c>
      <c r="AE104" s="31">
        <f>AE108+AE118+AE122</f>
        <v>0</v>
      </c>
      <c r="AF104" s="31">
        <f t="shared" si="27"/>
        <v>0</v>
      </c>
      <c r="AG104" s="31">
        <f>AG108+AG118+AG122</f>
        <v>0</v>
      </c>
      <c r="AH104" s="31">
        <f t="shared" si="28"/>
        <v>0</v>
      </c>
      <c r="AI104" s="31">
        <f>AI108+AI118+AI122</f>
        <v>0</v>
      </c>
      <c r="AJ104" s="31">
        <f t="shared" si="29"/>
        <v>0</v>
      </c>
      <c r="AK104" s="4"/>
      <c r="AL104" s="5"/>
      <c r="AM104" s="43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ht="51.75">
      <c r="A105" s="28" t="s">
        <v>146</v>
      </c>
      <c r="B105" s="41" t="s">
        <v>147</v>
      </c>
      <c r="C105" s="66" t="s">
        <v>136</v>
      </c>
      <c r="D105" s="30">
        <f>D107+D108</f>
        <v>0</v>
      </c>
      <c r="E105" s="30">
        <f>E107+E108</f>
        <v>0</v>
      </c>
      <c r="F105" s="31">
        <f t="shared" si="15"/>
        <v>0</v>
      </c>
      <c r="G105" s="31">
        <f>G107+G108</f>
        <v>0</v>
      </c>
      <c r="H105" s="31">
        <f t="shared" si="16"/>
        <v>0</v>
      </c>
      <c r="I105" s="31">
        <f>I107+I108</f>
        <v>0</v>
      </c>
      <c r="J105" s="31">
        <f t="shared" si="17"/>
        <v>0</v>
      </c>
      <c r="K105" s="31">
        <f>K107+K108</f>
        <v>0</v>
      </c>
      <c r="L105" s="31">
        <f t="shared" si="18"/>
        <v>0</v>
      </c>
      <c r="M105" s="31">
        <f>M107+M108</f>
        <v>0</v>
      </c>
      <c r="N105" s="31">
        <f t="shared" si="19"/>
        <v>0</v>
      </c>
      <c r="O105" s="31">
        <f>O107+O108</f>
        <v>0</v>
      </c>
      <c r="P105" s="31">
        <f t="shared" si="20"/>
        <v>0</v>
      </c>
      <c r="Q105" s="31">
        <f>Q107+Q108</f>
        <v>40215.599999999999</v>
      </c>
      <c r="R105" s="31">
        <f>R107+R108</f>
        <v>0</v>
      </c>
      <c r="S105" s="31">
        <f t="shared" si="21"/>
        <v>40215.599999999999</v>
      </c>
      <c r="T105" s="31">
        <f>T107+T108</f>
        <v>0</v>
      </c>
      <c r="U105" s="31">
        <f t="shared" si="22"/>
        <v>40215.599999999999</v>
      </c>
      <c r="V105" s="31">
        <f>V107+V108</f>
        <v>0</v>
      </c>
      <c r="W105" s="31">
        <f t="shared" si="23"/>
        <v>40215.599999999999</v>
      </c>
      <c r="X105" s="31">
        <f>X107+X108</f>
        <v>0</v>
      </c>
      <c r="Y105" s="31">
        <f t="shared" si="24"/>
        <v>40215.599999999999</v>
      </c>
      <c r="Z105" s="31">
        <f>Z107+Z108</f>
        <v>0</v>
      </c>
      <c r="AA105" s="31">
        <f t="shared" si="25"/>
        <v>40215.599999999999</v>
      </c>
      <c r="AB105" s="31">
        <f>AB107+AB108</f>
        <v>0</v>
      </c>
      <c r="AC105" s="31">
        <f>AC107+AC108</f>
        <v>0</v>
      </c>
      <c r="AD105" s="31">
        <f t="shared" si="26"/>
        <v>0</v>
      </c>
      <c r="AE105" s="31">
        <f>AE107+AE108</f>
        <v>0</v>
      </c>
      <c r="AF105" s="31">
        <f t="shared" si="27"/>
        <v>0</v>
      </c>
      <c r="AG105" s="31">
        <f>AG107+AG108</f>
        <v>0</v>
      </c>
      <c r="AH105" s="31">
        <f t="shared" si="28"/>
        <v>0</v>
      </c>
      <c r="AI105" s="31">
        <f>AI107+AI108</f>
        <v>0</v>
      </c>
      <c r="AJ105" s="31">
        <f t="shared" si="29"/>
        <v>0</v>
      </c>
      <c r="AK105" s="4"/>
      <c r="AM105" s="43"/>
    </row>
    <row r="106" ht="17.25">
      <c r="A106" s="28"/>
      <c r="B106" s="41" t="s">
        <v>21</v>
      </c>
      <c r="C106" s="41"/>
      <c r="D106" s="30"/>
      <c r="E106" s="30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4"/>
      <c r="AM106" s="43"/>
    </row>
    <row r="107" s="45" customFormat="1" ht="17.25" hidden="1">
      <c r="A107" s="46"/>
      <c r="B107" s="47" t="s">
        <v>22</v>
      </c>
      <c r="C107" s="78"/>
      <c r="D107" s="48">
        <v>0</v>
      </c>
      <c r="E107" s="49"/>
      <c r="F107" s="48">
        <f t="shared" si="15"/>
        <v>0</v>
      </c>
      <c r="G107" s="50"/>
      <c r="H107" s="51">
        <f t="shared" si="16"/>
        <v>0</v>
      </c>
      <c r="I107" s="31"/>
      <c r="J107" s="51">
        <f t="shared" si="17"/>
        <v>0</v>
      </c>
      <c r="K107" s="31"/>
      <c r="L107" s="51">
        <f t="shared" si="18"/>
        <v>0</v>
      </c>
      <c r="M107" s="31"/>
      <c r="N107" s="51">
        <f t="shared" ref="N107:N170" si="30">L107+M107</f>
        <v>0</v>
      </c>
      <c r="O107" s="50"/>
      <c r="P107" s="51">
        <f t="shared" ref="P107:P170" si="31">N107+O107</f>
        <v>0</v>
      </c>
      <c r="Q107" s="51">
        <v>10053.9</v>
      </c>
      <c r="R107" s="50"/>
      <c r="S107" s="51">
        <f t="shared" ref="S107:S170" si="32">Q107+R107</f>
        <v>10053.9</v>
      </c>
      <c r="T107" s="50"/>
      <c r="U107" s="51">
        <f t="shared" ref="U107:U170" si="33">S107+T107</f>
        <v>10053.9</v>
      </c>
      <c r="V107" s="31"/>
      <c r="W107" s="51">
        <f t="shared" ref="W107:W170" si="34">U107+V107</f>
        <v>10053.9</v>
      </c>
      <c r="X107" s="31"/>
      <c r="Y107" s="51">
        <f t="shared" ref="Y107:Y170" si="35">W107+X107</f>
        <v>10053.9</v>
      </c>
      <c r="Z107" s="50"/>
      <c r="AA107" s="51">
        <f t="shared" ref="AA107:AA170" si="36">Y107+Z107</f>
        <v>10053.9</v>
      </c>
      <c r="AB107" s="51">
        <v>0</v>
      </c>
      <c r="AC107" s="50"/>
      <c r="AD107" s="51">
        <f t="shared" ref="AD107:AD170" si="37">AB107+AC107</f>
        <v>0</v>
      </c>
      <c r="AE107" s="50"/>
      <c r="AF107" s="51">
        <f t="shared" ref="AF107:AF170" si="38">AD107+AE107</f>
        <v>0</v>
      </c>
      <c r="AG107" s="31"/>
      <c r="AH107" s="51">
        <f t="shared" ref="AH107:AH170" si="39">AF107+AG107</f>
        <v>0</v>
      </c>
      <c r="AI107" s="50"/>
      <c r="AJ107" s="51">
        <f t="shared" ref="AJ107:AJ170" si="40">AH107+AI107</f>
        <v>0</v>
      </c>
      <c r="AK107" s="52" t="s">
        <v>148</v>
      </c>
      <c r="AL107" s="53" t="s">
        <v>23</v>
      </c>
      <c r="AM107" s="54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</row>
    <row r="108" ht="17.25">
      <c r="A108" s="28"/>
      <c r="B108" s="41" t="s">
        <v>145</v>
      </c>
      <c r="C108" s="56" t="s">
        <v>20</v>
      </c>
      <c r="D108" s="30">
        <v>0</v>
      </c>
      <c r="E108" s="30"/>
      <c r="F108" s="31">
        <f t="shared" si="15"/>
        <v>0</v>
      </c>
      <c r="G108" s="31"/>
      <c r="H108" s="31">
        <f t="shared" si="16"/>
        <v>0</v>
      </c>
      <c r="I108" s="31"/>
      <c r="J108" s="31">
        <f t="shared" si="17"/>
        <v>0</v>
      </c>
      <c r="K108" s="31"/>
      <c r="L108" s="31">
        <f t="shared" si="18"/>
        <v>0</v>
      </c>
      <c r="M108" s="31"/>
      <c r="N108" s="31">
        <f t="shared" si="30"/>
        <v>0</v>
      </c>
      <c r="O108" s="31"/>
      <c r="P108" s="31">
        <f t="shared" si="31"/>
        <v>0</v>
      </c>
      <c r="Q108" s="31">
        <v>30161.700000000001</v>
      </c>
      <c r="R108" s="31"/>
      <c r="S108" s="31">
        <f t="shared" si="32"/>
        <v>30161.700000000001</v>
      </c>
      <c r="T108" s="31"/>
      <c r="U108" s="31">
        <f t="shared" si="33"/>
        <v>30161.700000000001</v>
      </c>
      <c r="V108" s="31"/>
      <c r="W108" s="31">
        <f t="shared" si="34"/>
        <v>30161.700000000001</v>
      </c>
      <c r="X108" s="31"/>
      <c r="Y108" s="31">
        <f t="shared" si="35"/>
        <v>30161.700000000001</v>
      </c>
      <c r="Z108" s="31"/>
      <c r="AA108" s="31">
        <f t="shared" si="36"/>
        <v>30161.700000000001</v>
      </c>
      <c r="AB108" s="31">
        <v>0</v>
      </c>
      <c r="AC108" s="31"/>
      <c r="AD108" s="31">
        <f t="shared" si="37"/>
        <v>0</v>
      </c>
      <c r="AE108" s="31"/>
      <c r="AF108" s="31">
        <f t="shared" si="38"/>
        <v>0</v>
      </c>
      <c r="AG108" s="31"/>
      <c r="AH108" s="31">
        <f t="shared" si="39"/>
        <v>0</v>
      </c>
      <c r="AI108" s="31"/>
      <c r="AJ108" s="31">
        <f t="shared" si="40"/>
        <v>0</v>
      </c>
      <c r="AK108" s="4" t="s">
        <v>148</v>
      </c>
      <c r="AM108" s="43"/>
    </row>
    <row r="109" ht="51.75" customHeight="1">
      <c r="A109" s="28" t="s">
        <v>149</v>
      </c>
      <c r="B109" s="41" t="s">
        <v>150</v>
      </c>
      <c r="C109" s="66" t="s">
        <v>136</v>
      </c>
      <c r="D109" s="30">
        <v>0</v>
      </c>
      <c r="E109" s="30"/>
      <c r="F109" s="31">
        <f t="shared" si="15"/>
        <v>0</v>
      </c>
      <c r="G109" s="31"/>
      <c r="H109" s="31">
        <f t="shared" si="16"/>
        <v>0</v>
      </c>
      <c r="I109" s="31"/>
      <c r="J109" s="31">
        <f t="shared" si="17"/>
        <v>0</v>
      </c>
      <c r="K109" s="31"/>
      <c r="L109" s="31">
        <f t="shared" si="18"/>
        <v>0</v>
      </c>
      <c r="M109" s="31"/>
      <c r="N109" s="31">
        <f t="shared" si="30"/>
        <v>0</v>
      </c>
      <c r="O109" s="31"/>
      <c r="P109" s="31">
        <f t="shared" si="31"/>
        <v>0</v>
      </c>
      <c r="Q109" s="31">
        <v>29234.799999999999</v>
      </c>
      <c r="R109" s="31"/>
      <c r="S109" s="31">
        <f t="shared" si="32"/>
        <v>29234.799999999999</v>
      </c>
      <c r="T109" s="31"/>
      <c r="U109" s="31">
        <f t="shared" si="33"/>
        <v>29234.799999999999</v>
      </c>
      <c r="V109" s="31"/>
      <c r="W109" s="31">
        <f t="shared" si="34"/>
        <v>29234.799999999999</v>
      </c>
      <c r="X109" s="31"/>
      <c r="Y109" s="31">
        <f t="shared" si="35"/>
        <v>29234.799999999999</v>
      </c>
      <c r="Z109" s="31"/>
      <c r="AA109" s="31">
        <f t="shared" si="36"/>
        <v>29234.799999999999</v>
      </c>
      <c r="AB109" s="31">
        <v>0</v>
      </c>
      <c r="AC109" s="31"/>
      <c r="AD109" s="31">
        <f t="shared" si="37"/>
        <v>0</v>
      </c>
      <c r="AE109" s="31"/>
      <c r="AF109" s="31">
        <f t="shared" si="38"/>
        <v>0</v>
      </c>
      <c r="AG109" s="31"/>
      <c r="AH109" s="31">
        <f t="shared" si="39"/>
        <v>0</v>
      </c>
      <c r="AI109" s="31"/>
      <c r="AJ109" s="31">
        <f t="shared" si="40"/>
        <v>0</v>
      </c>
      <c r="AK109" s="4" t="s">
        <v>151</v>
      </c>
      <c r="AM109" s="43"/>
    </row>
    <row r="110" ht="51.75">
      <c r="A110" s="28" t="s">
        <v>152</v>
      </c>
      <c r="B110" s="41" t="s">
        <v>153</v>
      </c>
      <c r="C110" s="66" t="s">
        <v>136</v>
      </c>
      <c r="D110" s="30">
        <v>0</v>
      </c>
      <c r="E110" s="30"/>
      <c r="F110" s="31">
        <f t="shared" si="15"/>
        <v>0</v>
      </c>
      <c r="G110" s="31">
        <v>2887.2343700000001</v>
      </c>
      <c r="H110" s="31">
        <f t="shared" si="16"/>
        <v>2887.2343700000001</v>
      </c>
      <c r="I110" s="31"/>
      <c r="J110" s="31">
        <f t="shared" si="17"/>
        <v>2887.2343700000001</v>
      </c>
      <c r="K110" s="31"/>
      <c r="L110" s="31">
        <f t="shared" si="18"/>
        <v>2887.2343700000001</v>
      </c>
      <c r="M110" s="31"/>
      <c r="N110" s="31">
        <f t="shared" si="30"/>
        <v>2887.2343700000001</v>
      </c>
      <c r="O110" s="31"/>
      <c r="P110" s="31">
        <f t="shared" si="31"/>
        <v>2887.2343700000001</v>
      </c>
      <c r="Q110" s="31">
        <v>401690.59999999998</v>
      </c>
      <c r="R110" s="31">
        <v>-135.30000000000001</v>
      </c>
      <c r="S110" s="31">
        <f t="shared" si="32"/>
        <v>401555.29999999999</v>
      </c>
      <c r="T110" s="31"/>
      <c r="U110" s="31">
        <f t="shared" si="33"/>
        <v>401555.29999999999</v>
      </c>
      <c r="V110" s="31"/>
      <c r="W110" s="31">
        <f t="shared" si="34"/>
        <v>401555.29999999999</v>
      </c>
      <c r="X110" s="31"/>
      <c r="Y110" s="31">
        <f t="shared" si="35"/>
        <v>401555.29999999999</v>
      </c>
      <c r="Z110" s="31">
        <f>-195595.7-205959.6</f>
        <v>-401555.30000000005</v>
      </c>
      <c r="AA110" s="31">
        <f t="shared" si="36"/>
        <v>-5.8207660913467407e-11</v>
      </c>
      <c r="AB110" s="31">
        <v>401690.59999999998</v>
      </c>
      <c r="AC110" s="31"/>
      <c r="AD110" s="31">
        <f t="shared" si="37"/>
        <v>401690.59999999998</v>
      </c>
      <c r="AE110" s="31"/>
      <c r="AF110" s="31">
        <f t="shared" si="38"/>
        <v>401690.59999999998</v>
      </c>
      <c r="AG110" s="31"/>
      <c r="AH110" s="31">
        <f t="shared" si="39"/>
        <v>401690.59999999998</v>
      </c>
      <c r="AI110" s="31">
        <f>195595.7+205959.6</f>
        <v>401555.30000000005</v>
      </c>
      <c r="AJ110" s="31">
        <f t="shared" si="40"/>
        <v>803245.90000000002</v>
      </c>
      <c r="AK110" s="4" t="s">
        <v>154</v>
      </c>
      <c r="AM110" s="43"/>
    </row>
    <row r="111" ht="49.5" customHeight="1">
      <c r="A111" s="28" t="s">
        <v>155</v>
      </c>
      <c r="B111" s="41" t="s">
        <v>156</v>
      </c>
      <c r="C111" s="66" t="s">
        <v>136</v>
      </c>
      <c r="D111" s="30">
        <v>51663.399999999994</v>
      </c>
      <c r="E111" s="30">
        <v>30694.900000000001</v>
      </c>
      <c r="F111" s="31">
        <f t="shared" si="15"/>
        <v>82358.299999999988</v>
      </c>
      <c r="G111" s="31">
        <v>2166.1999999999998</v>
      </c>
      <c r="H111" s="31">
        <f t="shared" si="16"/>
        <v>84524.499999999985</v>
      </c>
      <c r="I111" s="31"/>
      <c r="J111" s="31">
        <f t="shared" si="17"/>
        <v>84524.499999999985</v>
      </c>
      <c r="K111" s="31">
        <v>-82358.300000000003</v>
      </c>
      <c r="L111" s="31">
        <f t="shared" si="18"/>
        <v>2166.1999999999825</v>
      </c>
      <c r="M111" s="31"/>
      <c r="N111" s="31">
        <f t="shared" si="30"/>
        <v>2166.1999999999825</v>
      </c>
      <c r="O111" s="31"/>
      <c r="P111" s="31">
        <f t="shared" si="31"/>
        <v>2166.1999999999825</v>
      </c>
      <c r="Q111" s="31">
        <v>50834.900000000001</v>
      </c>
      <c r="R111" s="31"/>
      <c r="S111" s="31">
        <f t="shared" si="32"/>
        <v>50834.900000000001</v>
      </c>
      <c r="T111" s="31"/>
      <c r="U111" s="31">
        <f t="shared" si="33"/>
        <v>50834.900000000001</v>
      </c>
      <c r="V111" s="31"/>
      <c r="W111" s="31">
        <f t="shared" si="34"/>
        <v>50834.900000000001</v>
      </c>
      <c r="X111" s="31">
        <v>82358.300000000003</v>
      </c>
      <c r="Y111" s="31">
        <f t="shared" si="35"/>
        <v>133193.20000000001</v>
      </c>
      <c r="Z111" s="31"/>
      <c r="AA111" s="31">
        <f t="shared" si="36"/>
        <v>133193.20000000001</v>
      </c>
      <c r="AB111" s="31">
        <v>0</v>
      </c>
      <c r="AC111" s="31"/>
      <c r="AD111" s="31">
        <f t="shared" si="37"/>
        <v>0</v>
      </c>
      <c r="AE111" s="31"/>
      <c r="AF111" s="31">
        <f t="shared" si="38"/>
        <v>0</v>
      </c>
      <c r="AG111" s="31"/>
      <c r="AH111" s="31">
        <f t="shared" si="39"/>
        <v>0</v>
      </c>
      <c r="AI111" s="31"/>
      <c r="AJ111" s="31">
        <f t="shared" si="40"/>
        <v>0</v>
      </c>
      <c r="AK111" s="4" t="s">
        <v>157</v>
      </c>
      <c r="AM111" s="43"/>
    </row>
    <row r="112" ht="51.75">
      <c r="A112" s="28" t="s">
        <v>158</v>
      </c>
      <c r="B112" s="41" t="s">
        <v>159</v>
      </c>
      <c r="C112" s="66" t="s">
        <v>136</v>
      </c>
      <c r="D112" s="30">
        <v>420626.60000000003</v>
      </c>
      <c r="E112" s="30">
        <v>-53126.300000000003</v>
      </c>
      <c r="F112" s="31">
        <f t="shared" si="15"/>
        <v>367500.30000000005</v>
      </c>
      <c r="G112" s="31"/>
      <c r="H112" s="31">
        <f t="shared" si="16"/>
        <v>367500.30000000005</v>
      </c>
      <c r="I112" s="31"/>
      <c r="J112" s="31">
        <f t="shared" ref="J112:J174" si="41">H112+I112</f>
        <v>367500.30000000005</v>
      </c>
      <c r="K112" s="31"/>
      <c r="L112" s="31">
        <f t="shared" ref="L112:L174" si="42">J112+K112</f>
        <v>367500.30000000005</v>
      </c>
      <c r="M112" s="31"/>
      <c r="N112" s="31">
        <f t="shared" si="30"/>
        <v>367500.30000000005</v>
      </c>
      <c r="O112" s="31"/>
      <c r="P112" s="31">
        <f t="shared" si="31"/>
        <v>367500.30000000005</v>
      </c>
      <c r="Q112" s="31">
        <v>0</v>
      </c>
      <c r="R112" s="31"/>
      <c r="S112" s="31">
        <f t="shared" si="32"/>
        <v>0</v>
      </c>
      <c r="T112" s="31"/>
      <c r="U112" s="31">
        <f t="shared" si="33"/>
        <v>0</v>
      </c>
      <c r="V112" s="31"/>
      <c r="W112" s="31">
        <f t="shared" si="34"/>
        <v>0</v>
      </c>
      <c r="X112" s="31"/>
      <c r="Y112" s="31">
        <f t="shared" si="35"/>
        <v>0</v>
      </c>
      <c r="Z112" s="31"/>
      <c r="AA112" s="31">
        <f t="shared" si="36"/>
        <v>0</v>
      </c>
      <c r="AB112" s="31">
        <v>0</v>
      </c>
      <c r="AC112" s="31"/>
      <c r="AD112" s="31">
        <f t="shared" si="37"/>
        <v>0</v>
      </c>
      <c r="AE112" s="31"/>
      <c r="AF112" s="31">
        <f t="shared" si="38"/>
        <v>0</v>
      </c>
      <c r="AG112" s="31"/>
      <c r="AH112" s="31">
        <f t="shared" si="39"/>
        <v>0</v>
      </c>
      <c r="AI112" s="31"/>
      <c r="AJ112" s="31">
        <f t="shared" si="40"/>
        <v>0</v>
      </c>
      <c r="AK112" s="4" t="s">
        <v>160</v>
      </c>
      <c r="AM112" s="43"/>
    </row>
    <row r="113" ht="51.75">
      <c r="A113" s="28" t="s">
        <v>161</v>
      </c>
      <c r="B113" s="58" t="s">
        <v>162</v>
      </c>
      <c r="C113" s="66" t="s">
        <v>136</v>
      </c>
      <c r="D113" s="30">
        <v>130463.40000000001</v>
      </c>
      <c r="E113" s="30">
        <v>-195</v>
      </c>
      <c r="F113" s="31">
        <f t="shared" si="15"/>
        <v>130268.40000000001</v>
      </c>
      <c r="G113" s="31">
        <v>7323.8743599999998</v>
      </c>
      <c r="H113" s="31">
        <f t="shared" si="16"/>
        <v>137592.27436000001</v>
      </c>
      <c r="I113" s="31"/>
      <c r="J113" s="31">
        <f t="shared" si="41"/>
        <v>137592.27436000001</v>
      </c>
      <c r="K113" s="31">
        <v>-130268.39999999999</v>
      </c>
      <c r="L113" s="31">
        <f t="shared" si="42"/>
        <v>7323.8743600000162</v>
      </c>
      <c r="M113" s="31"/>
      <c r="N113" s="31">
        <f t="shared" si="30"/>
        <v>7323.8743600000162</v>
      </c>
      <c r="O113" s="31"/>
      <c r="P113" s="31">
        <f t="shared" si="31"/>
        <v>7323.8743600000162</v>
      </c>
      <c r="Q113" s="31">
        <v>0</v>
      </c>
      <c r="R113" s="31"/>
      <c r="S113" s="31">
        <f t="shared" si="32"/>
        <v>0</v>
      </c>
      <c r="T113" s="31"/>
      <c r="U113" s="31">
        <f t="shared" si="33"/>
        <v>0</v>
      </c>
      <c r="V113" s="31"/>
      <c r="W113" s="31">
        <f t="shared" si="34"/>
        <v>0</v>
      </c>
      <c r="X113" s="31">
        <v>39080.519999999997</v>
      </c>
      <c r="Y113" s="31">
        <f t="shared" si="35"/>
        <v>39080.519999999997</v>
      </c>
      <c r="Z113" s="31"/>
      <c r="AA113" s="31">
        <f t="shared" si="36"/>
        <v>39080.519999999997</v>
      </c>
      <c r="AB113" s="31">
        <v>0</v>
      </c>
      <c r="AC113" s="31"/>
      <c r="AD113" s="31">
        <f t="shared" si="37"/>
        <v>0</v>
      </c>
      <c r="AE113" s="31"/>
      <c r="AF113" s="31">
        <f t="shared" si="38"/>
        <v>0</v>
      </c>
      <c r="AG113" s="31">
        <v>91187.880000000005</v>
      </c>
      <c r="AH113" s="31">
        <f t="shared" si="39"/>
        <v>91187.880000000005</v>
      </c>
      <c r="AI113" s="31"/>
      <c r="AJ113" s="31">
        <f t="shared" si="40"/>
        <v>91187.880000000005</v>
      </c>
      <c r="AK113" s="4" t="s">
        <v>163</v>
      </c>
      <c r="AM113" s="43"/>
    </row>
    <row r="114" ht="51.75">
      <c r="A114" s="28" t="s">
        <v>164</v>
      </c>
      <c r="B114" s="41" t="s">
        <v>165</v>
      </c>
      <c r="C114" s="66" t="s">
        <v>136</v>
      </c>
      <c r="D114" s="30">
        <v>105000.5</v>
      </c>
      <c r="E114" s="30">
        <v>-225.09999999999999</v>
      </c>
      <c r="F114" s="31">
        <f t="shared" si="15"/>
        <v>104775.39999999999</v>
      </c>
      <c r="G114" s="31">
        <v>9546.2330500000007</v>
      </c>
      <c r="H114" s="31">
        <f t="shared" si="16"/>
        <v>114321.63304999999</v>
      </c>
      <c r="I114" s="31"/>
      <c r="J114" s="31">
        <f t="shared" si="41"/>
        <v>114321.63304999999</v>
      </c>
      <c r="K114" s="31">
        <v>-63510.802000000003</v>
      </c>
      <c r="L114" s="31">
        <f t="shared" si="42"/>
        <v>50810.831049999986</v>
      </c>
      <c r="M114" s="31"/>
      <c r="N114" s="31">
        <f t="shared" si="30"/>
        <v>50810.831049999986</v>
      </c>
      <c r="O114" s="31"/>
      <c r="P114" s="31">
        <f t="shared" si="31"/>
        <v>50810.831049999986</v>
      </c>
      <c r="Q114" s="31">
        <v>0</v>
      </c>
      <c r="R114" s="31"/>
      <c r="S114" s="31">
        <f t="shared" si="32"/>
        <v>0</v>
      </c>
      <c r="T114" s="31">
        <v>38326.349999999999</v>
      </c>
      <c r="U114" s="31">
        <f t="shared" si="33"/>
        <v>38326.349999999999</v>
      </c>
      <c r="V114" s="31">
        <v>-5553.0900000000001</v>
      </c>
      <c r="W114" s="31">
        <f t="shared" si="34"/>
        <v>32773.259999999995</v>
      </c>
      <c r="X114" s="31">
        <v>63510.802000000003</v>
      </c>
      <c r="Y114" s="31">
        <f t="shared" si="35"/>
        <v>96284.062000000005</v>
      </c>
      <c r="Z114" s="31"/>
      <c r="AA114" s="31">
        <f t="shared" si="36"/>
        <v>96284.062000000005</v>
      </c>
      <c r="AB114" s="31">
        <v>0</v>
      </c>
      <c r="AC114" s="31"/>
      <c r="AD114" s="31">
        <f t="shared" si="37"/>
        <v>0</v>
      </c>
      <c r="AE114" s="31"/>
      <c r="AF114" s="31">
        <f t="shared" si="38"/>
        <v>0</v>
      </c>
      <c r="AG114" s="31"/>
      <c r="AH114" s="31">
        <f t="shared" si="39"/>
        <v>0</v>
      </c>
      <c r="AI114" s="31"/>
      <c r="AJ114" s="31">
        <f t="shared" si="40"/>
        <v>0</v>
      </c>
      <c r="AK114" s="4" t="s">
        <v>166</v>
      </c>
      <c r="AM114" s="43"/>
    </row>
    <row r="115" ht="51.75">
      <c r="A115" s="28" t="s">
        <v>167</v>
      </c>
      <c r="B115" s="41" t="s">
        <v>168</v>
      </c>
      <c r="C115" s="66" t="s">
        <v>136</v>
      </c>
      <c r="D115" s="30">
        <f>D117+D118</f>
        <v>7655.8999999999996</v>
      </c>
      <c r="E115" s="30">
        <f>E117+E118</f>
        <v>0</v>
      </c>
      <c r="F115" s="31">
        <f t="shared" si="15"/>
        <v>7655.8999999999996</v>
      </c>
      <c r="G115" s="31">
        <f>G117+G118</f>
        <v>0</v>
      </c>
      <c r="H115" s="31">
        <f t="shared" si="16"/>
        <v>7655.8999999999996</v>
      </c>
      <c r="I115" s="31">
        <f>I117+I118</f>
        <v>0</v>
      </c>
      <c r="J115" s="31">
        <f t="shared" si="41"/>
        <v>7655.8999999999996</v>
      </c>
      <c r="K115" s="31">
        <f>K117+K118</f>
        <v>0</v>
      </c>
      <c r="L115" s="31">
        <f t="shared" si="42"/>
        <v>7655.8999999999996</v>
      </c>
      <c r="M115" s="31">
        <f>M117+M118</f>
        <v>0</v>
      </c>
      <c r="N115" s="31">
        <f t="shared" si="30"/>
        <v>7655.8999999999996</v>
      </c>
      <c r="O115" s="31">
        <f>O117+O118</f>
        <v>0</v>
      </c>
      <c r="P115" s="31">
        <f t="shared" si="31"/>
        <v>7655.8999999999996</v>
      </c>
      <c r="Q115" s="31">
        <f>Q117+Q118</f>
        <v>0</v>
      </c>
      <c r="R115" s="31">
        <f>R117+R118</f>
        <v>0</v>
      </c>
      <c r="S115" s="31">
        <f t="shared" si="32"/>
        <v>0</v>
      </c>
      <c r="T115" s="31">
        <f>T117+T118</f>
        <v>0</v>
      </c>
      <c r="U115" s="31">
        <f t="shared" si="33"/>
        <v>0</v>
      </c>
      <c r="V115" s="31">
        <f>V117+V118</f>
        <v>0</v>
      </c>
      <c r="W115" s="31">
        <f t="shared" si="34"/>
        <v>0</v>
      </c>
      <c r="X115" s="31">
        <f>X117+X118</f>
        <v>0</v>
      </c>
      <c r="Y115" s="31">
        <f t="shared" si="35"/>
        <v>0</v>
      </c>
      <c r="Z115" s="31">
        <f>Z117+Z118</f>
        <v>0</v>
      </c>
      <c r="AA115" s="31">
        <f t="shared" si="36"/>
        <v>0</v>
      </c>
      <c r="AB115" s="31">
        <f>AB117+AB118</f>
        <v>0</v>
      </c>
      <c r="AC115" s="31">
        <f>AC117+AC118</f>
        <v>0</v>
      </c>
      <c r="AD115" s="31">
        <f t="shared" si="37"/>
        <v>0</v>
      </c>
      <c r="AE115" s="31">
        <f>AE117+AE118</f>
        <v>0</v>
      </c>
      <c r="AF115" s="31">
        <f t="shared" si="38"/>
        <v>0</v>
      </c>
      <c r="AG115" s="31">
        <f>AG117+AG118</f>
        <v>0</v>
      </c>
      <c r="AH115" s="31">
        <f t="shared" si="39"/>
        <v>0</v>
      </c>
      <c r="AI115" s="31">
        <f>AI117+AI118</f>
        <v>0</v>
      </c>
      <c r="AJ115" s="31">
        <f t="shared" si="40"/>
        <v>0</v>
      </c>
      <c r="AM115" s="43"/>
    </row>
    <row r="116" ht="17.25">
      <c r="A116" s="28"/>
      <c r="B116" s="41" t="s">
        <v>21</v>
      </c>
      <c r="C116" s="66"/>
      <c r="D116" s="30"/>
      <c r="E116" s="30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M116" s="43"/>
    </row>
    <row r="117" ht="17.25" hidden="1">
      <c r="A117" s="62"/>
      <c r="B117" s="79" t="s">
        <v>22</v>
      </c>
      <c r="C117" s="80"/>
      <c r="D117" s="81">
        <v>1914</v>
      </c>
      <c r="E117" s="49"/>
      <c r="F117" s="81">
        <f t="shared" si="15"/>
        <v>1914</v>
      </c>
      <c r="G117" s="50"/>
      <c r="H117" s="82">
        <f t="shared" si="16"/>
        <v>1914</v>
      </c>
      <c r="I117" s="31"/>
      <c r="J117" s="82">
        <f t="shared" si="41"/>
        <v>1914</v>
      </c>
      <c r="K117" s="31"/>
      <c r="L117" s="82">
        <f t="shared" si="42"/>
        <v>1914</v>
      </c>
      <c r="M117" s="31"/>
      <c r="N117" s="82">
        <f t="shared" si="30"/>
        <v>1914</v>
      </c>
      <c r="O117" s="50"/>
      <c r="P117" s="82">
        <f t="shared" si="31"/>
        <v>1914</v>
      </c>
      <c r="Q117" s="82">
        <v>0</v>
      </c>
      <c r="R117" s="50"/>
      <c r="S117" s="82">
        <f t="shared" si="32"/>
        <v>0</v>
      </c>
      <c r="T117" s="50"/>
      <c r="U117" s="82">
        <f t="shared" si="33"/>
        <v>0</v>
      </c>
      <c r="V117" s="31"/>
      <c r="W117" s="82">
        <f t="shared" si="34"/>
        <v>0</v>
      </c>
      <c r="X117" s="31"/>
      <c r="Y117" s="82">
        <f t="shared" si="35"/>
        <v>0</v>
      </c>
      <c r="Z117" s="50"/>
      <c r="AA117" s="82">
        <f t="shared" si="36"/>
        <v>0</v>
      </c>
      <c r="AB117" s="82">
        <v>0</v>
      </c>
      <c r="AC117" s="50"/>
      <c r="AD117" s="82">
        <f t="shared" si="37"/>
        <v>0</v>
      </c>
      <c r="AE117" s="50"/>
      <c r="AF117" s="82">
        <f t="shared" si="38"/>
        <v>0</v>
      </c>
      <c r="AG117" s="31"/>
      <c r="AH117" s="82">
        <f t="shared" si="39"/>
        <v>0</v>
      </c>
      <c r="AI117" s="50"/>
      <c r="AJ117" s="82">
        <f t="shared" si="40"/>
        <v>0</v>
      </c>
      <c r="AK117" s="52" t="s">
        <v>148</v>
      </c>
      <c r="AL117" s="53" t="s">
        <v>23</v>
      </c>
      <c r="AM117" s="54"/>
    </row>
    <row r="118" ht="17.25">
      <c r="A118" s="28"/>
      <c r="B118" s="41" t="s">
        <v>145</v>
      </c>
      <c r="C118" s="64" t="s">
        <v>20</v>
      </c>
      <c r="D118" s="30">
        <v>5741.8999999999996</v>
      </c>
      <c r="E118" s="30"/>
      <c r="F118" s="31">
        <f t="shared" si="15"/>
        <v>5741.8999999999996</v>
      </c>
      <c r="G118" s="31"/>
      <c r="H118" s="31">
        <f t="shared" si="16"/>
        <v>5741.8999999999996</v>
      </c>
      <c r="I118" s="31"/>
      <c r="J118" s="31">
        <f t="shared" si="41"/>
        <v>5741.8999999999996</v>
      </c>
      <c r="K118" s="31"/>
      <c r="L118" s="31">
        <f t="shared" si="42"/>
        <v>5741.8999999999996</v>
      </c>
      <c r="M118" s="31"/>
      <c r="N118" s="31">
        <f t="shared" si="30"/>
        <v>5741.8999999999996</v>
      </c>
      <c r="O118" s="31"/>
      <c r="P118" s="31">
        <f t="shared" si="31"/>
        <v>5741.8999999999996</v>
      </c>
      <c r="Q118" s="31">
        <v>0</v>
      </c>
      <c r="R118" s="31"/>
      <c r="S118" s="31">
        <f t="shared" si="32"/>
        <v>0</v>
      </c>
      <c r="T118" s="31"/>
      <c r="U118" s="31">
        <f t="shared" si="33"/>
        <v>0</v>
      </c>
      <c r="V118" s="31"/>
      <c r="W118" s="31">
        <f t="shared" si="34"/>
        <v>0</v>
      </c>
      <c r="X118" s="31"/>
      <c r="Y118" s="31">
        <f t="shared" si="35"/>
        <v>0</v>
      </c>
      <c r="Z118" s="31"/>
      <c r="AA118" s="31">
        <f t="shared" si="36"/>
        <v>0</v>
      </c>
      <c r="AB118" s="31">
        <v>0</v>
      </c>
      <c r="AC118" s="31"/>
      <c r="AD118" s="31">
        <f t="shared" si="37"/>
        <v>0</v>
      </c>
      <c r="AE118" s="31"/>
      <c r="AF118" s="31">
        <f t="shared" si="38"/>
        <v>0</v>
      </c>
      <c r="AG118" s="31"/>
      <c r="AH118" s="31">
        <f t="shared" si="39"/>
        <v>0</v>
      </c>
      <c r="AI118" s="31"/>
      <c r="AJ118" s="31">
        <f t="shared" si="40"/>
        <v>0</v>
      </c>
      <c r="AK118" s="4" t="s">
        <v>148</v>
      </c>
      <c r="AM118" s="43"/>
    </row>
    <row r="119" ht="51.75">
      <c r="A119" s="28" t="s">
        <v>169</v>
      </c>
      <c r="B119" s="41" t="s">
        <v>170</v>
      </c>
      <c r="C119" s="66" t="s">
        <v>136</v>
      </c>
      <c r="D119" s="30">
        <f>D121+D122</f>
        <v>151113.5</v>
      </c>
      <c r="E119" s="30">
        <f>E121+E122</f>
        <v>0</v>
      </c>
      <c r="F119" s="31">
        <f t="shared" si="15"/>
        <v>151113.5</v>
      </c>
      <c r="G119" s="31">
        <f>G121+G122</f>
        <v>0</v>
      </c>
      <c r="H119" s="31">
        <f t="shared" si="16"/>
        <v>151113.5</v>
      </c>
      <c r="I119" s="31">
        <f>I121+I122</f>
        <v>0</v>
      </c>
      <c r="J119" s="31">
        <f t="shared" si="41"/>
        <v>151113.5</v>
      </c>
      <c r="K119" s="31">
        <f>K121+K122</f>
        <v>0</v>
      </c>
      <c r="L119" s="31">
        <f t="shared" si="42"/>
        <v>151113.5</v>
      </c>
      <c r="M119" s="31">
        <f>M121+M122</f>
        <v>0</v>
      </c>
      <c r="N119" s="31">
        <f t="shared" si="30"/>
        <v>151113.5</v>
      </c>
      <c r="O119" s="31">
        <f>O121+O122</f>
        <v>0</v>
      </c>
      <c r="P119" s="31">
        <f t="shared" si="31"/>
        <v>151113.5</v>
      </c>
      <c r="Q119" s="31">
        <f>Q121+Q122</f>
        <v>0</v>
      </c>
      <c r="R119" s="31">
        <f>R121+R122</f>
        <v>0</v>
      </c>
      <c r="S119" s="31">
        <f t="shared" si="32"/>
        <v>0</v>
      </c>
      <c r="T119" s="31">
        <f>T121+T122</f>
        <v>0</v>
      </c>
      <c r="U119" s="31">
        <f t="shared" si="33"/>
        <v>0</v>
      </c>
      <c r="V119" s="31">
        <f>V121+V122</f>
        <v>0</v>
      </c>
      <c r="W119" s="31">
        <f t="shared" si="34"/>
        <v>0</v>
      </c>
      <c r="X119" s="31">
        <f>X121+X122</f>
        <v>0</v>
      </c>
      <c r="Y119" s="31">
        <f t="shared" si="35"/>
        <v>0</v>
      </c>
      <c r="Z119" s="31">
        <f>Z121+Z122</f>
        <v>0</v>
      </c>
      <c r="AA119" s="31">
        <f t="shared" si="36"/>
        <v>0</v>
      </c>
      <c r="AB119" s="31">
        <f>AB121+AB122</f>
        <v>0</v>
      </c>
      <c r="AC119" s="31">
        <f>AC121+AC122</f>
        <v>0</v>
      </c>
      <c r="AD119" s="31">
        <f t="shared" si="37"/>
        <v>0</v>
      </c>
      <c r="AE119" s="31">
        <f>AE121+AE122</f>
        <v>0</v>
      </c>
      <c r="AF119" s="31">
        <f t="shared" si="38"/>
        <v>0</v>
      </c>
      <c r="AG119" s="31">
        <f>AG121+AG122</f>
        <v>0</v>
      </c>
      <c r="AH119" s="31">
        <f t="shared" si="39"/>
        <v>0</v>
      </c>
      <c r="AI119" s="31">
        <f>AI121+AI122</f>
        <v>0</v>
      </c>
      <c r="AJ119" s="31">
        <f t="shared" si="40"/>
        <v>0</v>
      </c>
      <c r="AL119" s="5"/>
      <c r="AM119" s="43"/>
    </row>
    <row r="120" ht="17.25">
      <c r="A120" s="28"/>
      <c r="B120" s="41" t="s">
        <v>21</v>
      </c>
      <c r="C120" s="66"/>
      <c r="D120" s="30"/>
      <c r="E120" s="30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M120" s="43"/>
    </row>
    <row r="121" s="45" customFormat="1" ht="17.25" hidden="1">
      <c r="A121" s="46"/>
      <c r="B121" s="47" t="s">
        <v>22</v>
      </c>
      <c r="C121" s="71"/>
      <c r="D121" s="48">
        <v>37778.400000000001</v>
      </c>
      <c r="E121" s="49"/>
      <c r="F121" s="48">
        <f t="shared" si="15"/>
        <v>37778.400000000001</v>
      </c>
      <c r="G121" s="50"/>
      <c r="H121" s="51">
        <f t="shared" si="16"/>
        <v>37778.400000000001</v>
      </c>
      <c r="I121" s="31"/>
      <c r="J121" s="51">
        <f t="shared" si="41"/>
        <v>37778.400000000001</v>
      </c>
      <c r="K121" s="31"/>
      <c r="L121" s="51">
        <f t="shared" si="42"/>
        <v>37778.400000000001</v>
      </c>
      <c r="M121" s="31"/>
      <c r="N121" s="51">
        <f t="shared" si="30"/>
        <v>37778.400000000001</v>
      </c>
      <c r="O121" s="50"/>
      <c r="P121" s="51">
        <f t="shared" si="31"/>
        <v>37778.400000000001</v>
      </c>
      <c r="Q121" s="51">
        <v>0</v>
      </c>
      <c r="R121" s="50"/>
      <c r="S121" s="51">
        <f t="shared" si="32"/>
        <v>0</v>
      </c>
      <c r="T121" s="50"/>
      <c r="U121" s="51">
        <f t="shared" si="33"/>
        <v>0</v>
      </c>
      <c r="V121" s="31"/>
      <c r="W121" s="51">
        <f t="shared" si="34"/>
        <v>0</v>
      </c>
      <c r="X121" s="31"/>
      <c r="Y121" s="51">
        <f t="shared" si="35"/>
        <v>0</v>
      </c>
      <c r="Z121" s="50"/>
      <c r="AA121" s="51">
        <f t="shared" si="36"/>
        <v>0</v>
      </c>
      <c r="AB121" s="51">
        <v>0</v>
      </c>
      <c r="AC121" s="50"/>
      <c r="AD121" s="51">
        <f t="shared" si="37"/>
        <v>0</v>
      </c>
      <c r="AE121" s="50"/>
      <c r="AF121" s="51">
        <f t="shared" si="38"/>
        <v>0</v>
      </c>
      <c r="AG121" s="31"/>
      <c r="AH121" s="51">
        <f t="shared" si="39"/>
        <v>0</v>
      </c>
      <c r="AI121" s="50"/>
      <c r="AJ121" s="51">
        <f t="shared" si="40"/>
        <v>0</v>
      </c>
      <c r="AK121" s="52" t="s">
        <v>148</v>
      </c>
      <c r="AL121" s="53" t="s">
        <v>23</v>
      </c>
      <c r="AM121" s="54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</row>
    <row r="122" ht="17.25">
      <c r="A122" s="28"/>
      <c r="B122" s="41" t="s">
        <v>145</v>
      </c>
      <c r="C122" s="64" t="s">
        <v>20</v>
      </c>
      <c r="D122" s="30">
        <v>113335.10000000001</v>
      </c>
      <c r="E122" s="30"/>
      <c r="F122" s="31">
        <f t="shared" si="15"/>
        <v>113335.10000000001</v>
      </c>
      <c r="G122" s="31"/>
      <c r="H122" s="31">
        <f t="shared" si="16"/>
        <v>113335.10000000001</v>
      </c>
      <c r="I122" s="31"/>
      <c r="J122" s="31">
        <f t="shared" si="41"/>
        <v>113335.10000000001</v>
      </c>
      <c r="K122" s="31"/>
      <c r="L122" s="31">
        <f t="shared" si="42"/>
        <v>113335.10000000001</v>
      </c>
      <c r="M122" s="31"/>
      <c r="N122" s="31">
        <f t="shared" si="30"/>
        <v>113335.10000000001</v>
      </c>
      <c r="O122" s="31"/>
      <c r="P122" s="31">
        <f t="shared" si="31"/>
        <v>113335.10000000001</v>
      </c>
      <c r="Q122" s="31">
        <v>0</v>
      </c>
      <c r="R122" s="31"/>
      <c r="S122" s="31">
        <f t="shared" si="32"/>
        <v>0</v>
      </c>
      <c r="T122" s="31"/>
      <c r="U122" s="31">
        <f t="shared" si="33"/>
        <v>0</v>
      </c>
      <c r="V122" s="31"/>
      <c r="W122" s="31">
        <f t="shared" si="34"/>
        <v>0</v>
      </c>
      <c r="X122" s="31"/>
      <c r="Y122" s="31">
        <f t="shared" si="35"/>
        <v>0</v>
      </c>
      <c r="Z122" s="31"/>
      <c r="AA122" s="31">
        <f t="shared" si="36"/>
        <v>0</v>
      </c>
      <c r="AB122" s="31">
        <v>0</v>
      </c>
      <c r="AC122" s="31"/>
      <c r="AD122" s="31">
        <f t="shared" si="37"/>
        <v>0</v>
      </c>
      <c r="AE122" s="31"/>
      <c r="AF122" s="31">
        <f t="shared" si="38"/>
        <v>0</v>
      </c>
      <c r="AG122" s="31"/>
      <c r="AH122" s="31">
        <f t="shared" si="39"/>
        <v>0</v>
      </c>
      <c r="AI122" s="31"/>
      <c r="AJ122" s="31">
        <f t="shared" si="40"/>
        <v>0</v>
      </c>
      <c r="AK122" s="4" t="s">
        <v>148</v>
      </c>
      <c r="AM122" s="43"/>
    </row>
    <row r="123" ht="51.75" hidden="1">
      <c r="A123" s="62" t="s">
        <v>152</v>
      </c>
      <c r="B123" s="79" t="s">
        <v>171</v>
      </c>
      <c r="C123" s="83" t="s">
        <v>136</v>
      </c>
      <c r="D123" s="81"/>
      <c r="E123" s="49"/>
      <c r="F123" s="82"/>
      <c r="G123" s="50"/>
      <c r="H123" s="82">
        <f t="shared" ref="H123:H127" si="43">F123+G123</f>
        <v>0</v>
      </c>
      <c r="I123" s="31"/>
      <c r="J123" s="82">
        <f t="shared" si="41"/>
        <v>0</v>
      </c>
      <c r="K123" s="31"/>
      <c r="L123" s="82">
        <f t="shared" si="42"/>
        <v>0</v>
      </c>
      <c r="M123" s="31"/>
      <c r="N123" s="82">
        <f t="shared" si="30"/>
        <v>0</v>
      </c>
      <c r="O123" s="50"/>
      <c r="P123" s="82">
        <f t="shared" si="31"/>
        <v>0</v>
      </c>
      <c r="Q123" s="82"/>
      <c r="R123" s="50"/>
      <c r="S123" s="82"/>
      <c r="T123" s="50"/>
      <c r="U123" s="82">
        <f t="shared" si="33"/>
        <v>0</v>
      </c>
      <c r="V123" s="31"/>
      <c r="W123" s="82">
        <f t="shared" si="34"/>
        <v>0</v>
      </c>
      <c r="X123" s="31"/>
      <c r="Y123" s="82">
        <f t="shared" si="35"/>
        <v>0</v>
      </c>
      <c r="Z123" s="50"/>
      <c r="AA123" s="82">
        <f t="shared" si="36"/>
        <v>0</v>
      </c>
      <c r="AB123" s="82"/>
      <c r="AC123" s="50"/>
      <c r="AD123" s="82"/>
      <c r="AE123" s="50"/>
      <c r="AF123" s="82">
        <f t="shared" si="38"/>
        <v>0</v>
      </c>
      <c r="AG123" s="31"/>
      <c r="AH123" s="82">
        <f t="shared" si="39"/>
        <v>0</v>
      </c>
      <c r="AI123" s="50"/>
      <c r="AJ123" s="82">
        <f t="shared" si="40"/>
        <v>0</v>
      </c>
      <c r="AK123" s="52" t="s">
        <v>172</v>
      </c>
      <c r="AL123" s="53" t="s">
        <v>23</v>
      </c>
      <c r="AM123" s="54"/>
    </row>
    <row r="124" ht="51.75">
      <c r="A124" s="28" t="s">
        <v>173</v>
      </c>
      <c r="B124" s="41" t="s">
        <v>174</v>
      </c>
      <c r="C124" s="66" t="s">
        <v>136</v>
      </c>
      <c r="D124" s="30"/>
      <c r="E124" s="30"/>
      <c r="F124" s="31"/>
      <c r="G124" s="31"/>
      <c r="H124" s="31">
        <f t="shared" si="43"/>
        <v>0</v>
      </c>
      <c r="I124" s="31"/>
      <c r="J124" s="31">
        <f t="shared" si="41"/>
        <v>0</v>
      </c>
      <c r="K124" s="31"/>
      <c r="L124" s="31">
        <f t="shared" si="42"/>
        <v>0</v>
      </c>
      <c r="M124" s="31"/>
      <c r="N124" s="31">
        <f t="shared" si="30"/>
        <v>0</v>
      </c>
      <c r="O124" s="31"/>
      <c r="P124" s="31">
        <f t="shared" si="31"/>
        <v>0</v>
      </c>
      <c r="Q124" s="31"/>
      <c r="R124" s="31"/>
      <c r="S124" s="31"/>
      <c r="T124" s="31">
        <v>4995.5690000000004</v>
      </c>
      <c r="U124" s="31">
        <f t="shared" si="33"/>
        <v>4995.5690000000004</v>
      </c>
      <c r="V124" s="31"/>
      <c r="W124" s="31">
        <f t="shared" si="34"/>
        <v>4995.5690000000004</v>
      </c>
      <c r="X124" s="31"/>
      <c r="Y124" s="31">
        <f t="shared" si="35"/>
        <v>4995.5690000000004</v>
      </c>
      <c r="Z124" s="31"/>
      <c r="AA124" s="31">
        <f t="shared" si="36"/>
        <v>4995.5690000000004</v>
      </c>
      <c r="AB124" s="31"/>
      <c r="AC124" s="31"/>
      <c r="AD124" s="31"/>
      <c r="AE124" s="31"/>
      <c r="AF124" s="31">
        <f t="shared" si="38"/>
        <v>0</v>
      </c>
      <c r="AG124" s="31"/>
      <c r="AH124" s="31">
        <f t="shared" si="39"/>
        <v>0</v>
      </c>
      <c r="AI124" s="31"/>
      <c r="AJ124" s="31">
        <f t="shared" si="40"/>
        <v>0</v>
      </c>
      <c r="AK124" s="4" t="s">
        <v>175</v>
      </c>
      <c r="AM124" s="43"/>
    </row>
    <row r="125" ht="51.75">
      <c r="A125" s="28" t="s">
        <v>176</v>
      </c>
      <c r="B125" s="58" t="s">
        <v>171</v>
      </c>
      <c r="C125" s="66" t="s">
        <v>136</v>
      </c>
      <c r="D125" s="30"/>
      <c r="E125" s="30"/>
      <c r="F125" s="31"/>
      <c r="G125" s="31">
        <f>2393.15544+345.94456+395.349</f>
        <v>3134.4490000000001</v>
      </c>
      <c r="H125" s="31">
        <f t="shared" si="43"/>
        <v>3134.4490000000001</v>
      </c>
      <c r="I125" s="31">
        <f>-345.94456+18224.556</f>
        <v>17878.611440000001</v>
      </c>
      <c r="J125" s="31">
        <f t="shared" si="41"/>
        <v>21013.060440000001</v>
      </c>
      <c r="K125" s="31"/>
      <c r="L125" s="31">
        <f t="shared" si="42"/>
        <v>21013.060440000001</v>
      </c>
      <c r="M125" s="31"/>
      <c r="N125" s="31">
        <f t="shared" si="30"/>
        <v>21013.060440000001</v>
      </c>
      <c r="O125" s="75">
        <v>1438.4880000000001</v>
      </c>
      <c r="P125" s="31">
        <f t="shared" si="31"/>
        <v>22451.548440000002</v>
      </c>
      <c r="Q125" s="31"/>
      <c r="R125" s="31"/>
      <c r="S125" s="31"/>
      <c r="T125" s="31"/>
      <c r="U125" s="31">
        <f t="shared" si="33"/>
        <v>0</v>
      </c>
      <c r="V125" s="31"/>
      <c r="W125" s="31">
        <f t="shared" si="34"/>
        <v>0</v>
      </c>
      <c r="X125" s="31"/>
      <c r="Y125" s="31">
        <f t="shared" si="35"/>
        <v>0</v>
      </c>
      <c r="Z125" s="31"/>
      <c r="AA125" s="31">
        <f t="shared" si="36"/>
        <v>0</v>
      </c>
      <c r="AB125" s="31"/>
      <c r="AC125" s="31"/>
      <c r="AD125" s="31"/>
      <c r="AE125" s="31"/>
      <c r="AF125" s="31">
        <f t="shared" si="38"/>
        <v>0</v>
      </c>
      <c r="AG125" s="31"/>
      <c r="AH125" s="31">
        <f t="shared" si="39"/>
        <v>0</v>
      </c>
      <c r="AI125" s="31"/>
      <c r="AJ125" s="31">
        <f t="shared" si="40"/>
        <v>0</v>
      </c>
      <c r="AK125" s="4" t="s">
        <v>172</v>
      </c>
      <c r="AM125" s="43"/>
    </row>
    <row r="126" ht="51.75">
      <c r="A126" s="28" t="s">
        <v>177</v>
      </c>
      <c r="B126" s="58" t="s">
        <v>178</v>
      </c>
      <c r="C126" s="66" t="s">
        <v>136</v>
      </c>
      <c r="D126" s="30"/>
      <c r="E126" s="30"/>
      <c r="F126" s="31"/>
      <c r="G126" s="31">
        <f>13559.8953+1347.1687</f>
        <v>14907.064</v>
      </c>
      <c r="H126" s="31">
        <f t="shared" si="43"/>
        <v>14907.064</v>
      </c>
      <c r="I126" s="31">
        <v>21027.635999999999</v>
      </c>
      <c r="J126" s="31">
        <f t="shared" si="41"/>
        <v>35934.699999999997</v>
      </c>
      <c r="K126" s="31"/>
      <c r="L126" s="31">
        <f t="shared" si="42"/>
        <v>35934.699999999997</v>
      </c>
      <c r="M126" s="31"/>
      <c r="N126" s="31">
        <f t="shared" si="30"/>
        <v>35934.699999999997</v>
      </c>
      <c r="O126" s="31">
        <v>37689.766000000003</v>
      </c>
      <c r="P126" s="31">
        <f t="shared" si="31"/>
        <v>73624.466</v>
      </c>
      <c r="Q126" s="31"/>
      <c r="R126" s="31"/>
      <c r="S126" s="31"/>
      <c r="T126" s="31"/>
      <c r="U126" s="31">
        <f t="shared" si="33"/>
        <v>0</v>
      </c>
      <c r="V126" s="31"/>
      <c r="W126" s="31">
        <f t="shared" si="34"/>
        <v>0</v>
      </c>
      <c r="X126" s="31"/>
      <c r="Y126" s="31">
        <f t="shared" si="35"/>
        <v>0</v>
      </c>
      <c r="Z126" s="31"/>
      <c r="AA126" s="31">
        <f t="shared" si="36"/>
        <v>0</v>
      </c>
      <c r="AB126" s="31"/>
      <c r="AC126" s="31"/>
      <c r="AD126" s="31"/>
      <c r="AE126" s="31"/>
      <c r="AF126" s="31">
        <f t="shared" si="38"/>
        <v>0</v>
      </c>
      <c r="AG126" s="31"/>
      <c r="AH126" s="31">
        <f t="shared" si="39"/>
        <v>0</v>
      </c>
      <c r="AI126" s="31"/>
      <c r="AJ126" s="31">
        <f t="shared" si="40"/>
        <v>0</v>
      </c>
      <c r="AK126" s="4" t="s">
        <v>179</v>
      </c>
      <c r="AM126" s="43"/>
    </row>
    <row r="127" ht="51.75">
      <c r="A127" s="28" t="s">
        <v>180</v>
      </c>
      <c r="B127" s="58" t="s">
        <v>181</v>
      </c>
      <c r="C127" s="66" t="s">
        <v>136</v>
      </c>
      <c r="D127" s="30"/>
      <c r="E127" s="30"/>
      <c r="F127" s="31"/>
      <c r="G127" s="31">
        <v>2699.0188199999998</v>
      </c>
      <c r="H127" s="31">
        <f t="shared" si="43"/>
        <v>2699.0188199999998</v>
      </c>
      <c r="I127" s="31"/>
      <c r="J127" s="31">
        <f t="shared" si="41"/>
        <v>2699.0188199999998</v>
      </c>
      <c r="K127" s="31"/>
      <c r="L127" s="31">
        <f t="shared" si="42"/>
        <v>2699.0188199999998</v>
      </c>
      <c r="M127" s="31"/>
      <c r="N127" s="31">
        <f t="shared" si="30"/>
        <v>2699.0188199999998</v>
      </c>
      <c r="O127" s="31"/>
      <c r="P127" s="31">
        <f t="shared" si="31"/>
        <v>2699.0188199999998</v>
      </c>
      <c r="Q127" s="31"/>
      <c r="R127" s="31"/>
      <c r="S127" s="31"/>
      <c r="T127" s="31"/>
      <c r="U127" s="31">
        <f t="shared" si="33"/>
        <v>0</v>
      </c>
      <c r="V127" s="31"/>
      <c r="W127" s="31">
        <f t="shared" si="34"/>
        <v>0</v>
      </c>
      <c r="X127" s="31"/>
      <c r="Y127" s="31">
        <f t="shared" si="35"/>
        <v>0</v>
      </c>
      <c r="Z127" s="31"/>
      <c r="AA127" s="31">
        <f t="shared" si="36"/>
        <v>0</v>
      </c>
      <c r="AB127" s="31"/>
      <c r="AC127" s="31"/>
      <c r="AD127" s="31"/>
      <c r="AE127" s="31"/>
      <c r="AF127" s="31">
        <f t="shared" si="38"/>
        <v>0</v>
      </c>
      <c r="AG127" s="31"/>
      <c r="AH127" s="31">
        <f t="shared" si="39"/>
        <v>0</v>
      </c>
      <c r="AI127" s="31"/>
      <c r="AJ127" s="31">
        <f t="shared" si="40"/>
        <v>0</v>
      </c>
      <c r="AK127" s="4" t="s">
        <v>182</v>
      </c>
      <c r="AM127" s="43"/>
    </row>
    <row r="128" ht="69" hidden="1">
      <c r="A128" s="28" t="s">
        <v>180</v>
      </c>
      <c r="B128" s="58" t="s">
        <v>183</v>
      </c>
      <c r="C128" s="66" t="s">
        <v>83</v>
      </c>
      <c r="D128" s="30"/>
      <c r="E128" s="30"/>
      <c r="F128" s="31"/>
      <c r="G128" s="31"/>
      <c r="H128" s="31"/>
      <c r="I128" s="31"/>
      <c r="J128" s="31"/>
      <c r="K128" s="31">
        <v>100000</v>
      </c>
      <c r="L128" s="31">
        <f t="shared" si="42"/>
        <v>100000</v>
      </c>
      <c r="M128" s="31">
        <v>-50578.949999999997</v>
      </c>
      <c r="N128" s="31">
        <f t="shared" si="30"/>
        <v>49421.050000000003</v>
      </c>
      <c r="O128" s="50">
        <v>-49421.050000000003</v>
      </c>
      <c r="P128" s="31">
        <f t="shared" si="31"/>
        <v>0</v>
      </c>
      <c r="Q128" s="31"/>
      <c r="R128" s="31"/>
      <c r="S128" s="31"/>
      <c r="T128" s="31"/>
      <c r="U128" s="31"/>
      <c r="V128" s="31"/>
      <c r="W128" s="31"/>
      <c r="X128" s="31"/>
      <c r="Y128" s="31">
        <f t="shared" si="35"/>
        <v>0</v>
      </c>
      <c r="Z128" s="50"/>
      <c r="AA128" s="31">
        <f t="shared" si="36"/>
        <v>0</v>
      </c>
      <c r="AB128" s="31"/>
      <c r="AC128" s="31"/>
      <c r="AD128" s="31"/>
      <c r="AE128" s="31"/>
      <c r="AF128" s="31"/>
      <c r="AG128" s="31"/>
      <c r="AH128" s="31">
        <f t="shared" si="39"/>
        <v>0</v>
      </c>
      <c r="AI128" s="50"/>
      <c r="AJ128" s="31">
        <f t="shared" si="40"/>
        <v>0</v>
      </c>
      <c r="AK128" s="4" t="s">
        <v>184</v>
      </c>
      <c r="AL128" s="5" t="s">
        <v>23</v>
      </c>
      <c r="AM128" s="43"/>
    </row>
    <row r="129" ht="51.75">
      <c r="A129" s="28" t="s">
        <v>185</v>
      </c>
      <c r="B129" s="58" t="s">
        <v>186</v>
      </c>
      <c r="C129" s="66" t="s">
        <v>136</v>
      </c>
      <c r="D129" s="30"/>
      <c r="E129" s="30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>
        <f t="shared" si="31"/>
        <v>0</v>
      </c>
      <c r="Q129" s="31"/>
      <c r="R129" s="31"/>
      <c r="S129" s="31"/>
      <c r="T129" s="31"/>
      <c r="U129" s="31"/>
      <c r="V129" s="31"/>
      <c r="W129" s="31"/>
      <c r="X129" s="31"/>
      <c r="Y129" s="31"/>
      <c r="Z129" s="31">
        <v>5183.8370000000004</v>
      </c>
      <c r="AA129" s="31">
        <f t="shared" si="36"/>
        <v>5183.8370000000004</v>
      </c>
      <c r="AB129" s="31"/>
      <c r="AC129" s="31"/>
      <c r="AD129" s="31"/>
      <c r="AE129" s="31"/>
      <c r="AF129" s="31"/>
      <c r="AG129" s="31"/>
      <c r="AH129" s="31"/>
      <c r="AI129" s="31">
        <v>118302.515</v>
      </c>
      <c r="AJ129" s="31">
        <f t="shared" si="40"/>
        <v>118302.515</v>
      </c>
      <c r="AK129" s="4" t="s">
        <v>148</v>
      </c>
      <c r="AL129" s="5"/>
      <c r="AM129" s="43"/>
    </row>
    <row r="130" s="20" customFormat="1" ht="33.75" customHeight="1">
      <c r="A130" s="21"/>
      <c r="B130" s="22" t="s">
        <v>187</v>
      </c>
      <c r="C130" s="23" t="s">
        <v>20</v>
      </c>
      <c r="D130" s="24">
        <f>D131</f>
        <v>260000</v>
      </c>
      <c r="E130" s="24">
        <f>E131</f>
        <v>0</v>
      </c>
      <c r="F130" s="25">
        <f t="shared" si="15"/>
        <v>260000</v>
      </c>
      <c r="G130" s="25">
        <f>G131+G132</f>
        <v>76952.030719999995</v>
      </c>
      <c r="H130" s="25">
        <f t="shared" si="16"/>
        <v>336952.03071999998</v>
      </c>
      <c r="I130" s="25">
        <f>I131+I132</f>
        <v>0</v>
      </c>
      <c r="J130" s="25">
        <f t="shared" si="41"/>
        <v>336952.03071999998</v>
      </c>
      <c r="K130" s="25">
        <f>K131+K132</f>
        <v>-76952.030719999995</v>
      </c>
      <c r="L130" s="25">
        <f t="shared" si="42"/>
        <v>260000</v>
      </c>
      <c r="M130" s="25">
        <f>M131+M132</f>
        <v>0</v>
      </c>
      <c r="N130" s="25">
        <f t="shared" si="30"/>
        <v>260000</v>
      </c>
      <c r="O130" s="25">
        <f>O131+O132</f>
        <v>0</v>
      </c>
      <c r="P130" s="25">
        <f t="shared" si="31"/>
        <v>260000</v>
      </c>
      <c r="Q130" s="25">
        <f>Q131</f>
        <v>0</v>
      </c>
      <c r="R130" s="25">
        <f>R131</f>
        <v>0</v>
      </c>
      <c r="S130" s="25">
        <f t="shared" si="32"/>
        <v>0</v>
      </c>
      <c r="T130" s="25">
        <f>T131+T132</f>
        <v>0</v>
      </c>
      <c r="U130" s="25">
        <f t="shared" si="33"/>
        <v>0</v>
      </c>
      <c r="V130" s="25">
        <f>V131+V132</f>
        <v>0</v>
      </c>
      <c r="W130" s="25">
        <f t="shared" si="34"/>
        <v>0</v>
      </c>
      <c r="X130" s="25">
        <f>X131+X132</f>
        <v>0</v>
      </c>
      <c r="Y130" s="25">
        <f t="shared" si="35"/>
        <v>0</v>
      </c>
      <c r="Z130" s="25">
        <f>Z131+Z132</f>
        <v>0</v>
      </c>
      <c r="AA130" s="25">
        <f t="shared" si="36"/>
        <v>0</v>
      </c>
      <c r="AB130" s="25">
        <f>AB131</f>
        <v>0</v>
      </c>
      <c r="AC130" s="25">
        <f>AC131</f>
        <v>0</v>
      </c>
      <c r="AD130" s="25">
        <f t="shared" si="37"/>
        <v>0</v>
      </c>
      <c r="AE130" s="25">
        <f>AE131+AE132</f>
        <v>0</v>
      </c>
      <c r="AF130" s="25">
        <f t="shared" si="38"/>
        <v>0</v>
      </c>
      <c r="AG130" s="25">
        <f>AG131+AG132</f>
        <v>0</v>
      </c>
      <c r="AH130" s="25">
        <f t="shared" si="39"/>
        <v>0</v>
      </c>
      <c r="AI130" s="25">
        <f>AI131+AI132</f>
        <v>0</v>
      </c>
      <c r="AJ130" s="25">
        <f t="shared" si="40"/>
        <v>0</v>
      </c>
      <c r="AK130" s="26"/>
      <c r="AL130" s="27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</row>
    <row r="131" ht="51.75">
      <c r="A131" s="28" t="s">
        <v>188</v>
      </c>
      <c r="B131" s="58" t="s">
        <v>189</v>
      </c>
      <c r="C131" s="66" t="s">
        <v>190</v>
      </c>
      <c r="D131" s="30">
        <v>260000</v>
      </c>
      <c r="E131" s="30"/>
      <c r="F131" s="31">
        <f t="shared" si="15"/>
        <v>260000</v>
      </c>
      <c r="G131" s="31"/>
      <c r="H131" s="31">
        <f t="shared" si="16"/>
        <v>260000</v>
      </c>
      <c r="I131" s="31"/>
      <c r="J131" s="31">
        <f t="shared" si="41"/>
        <v>260000</v>
      </c>
      <c r="K131" s="31"/>
      <c r="L131" s="31">
        <f t="shared" si="42"/>
        <v>260000</v>
      </c>
      <c r="M131" s="31"/>
      <c r="N131" s="31">
        <f t="shared" si="30"/>
        <v>260000</v>
      </c>
      <c r="O131" s="31"/>
      <c r="P131" s="31">
        <f t="shared" si="31"/>
        <v>260000</v>
      </c>
      <c r="Q131" s="31">
        <v>0</v>
      </c>
      <c r="R131" s="31"/>
      <c r="S131" s="31">
        <f t="shared" si="32"/>
        <v>0</v>
      </c>
      <c r="T131" s="31"/>
      <c r="U131" s="31">
        <f t="shared" si="33"/>
        <v>0</v>
      </c>
      <c r="V131" s="31"/>
      <c r="W131" s="31">
        <f t="shared" si="34"/>
        <v>0</v>
      </c>
      <c r="X131" s="31"/>
      <c r="Y131" s="31">
        <f t="shared" si="35"/>
        <v>0</v>
      </c>
      <c r="Z131" s="31"/>
      <c r="AA131" s="31">
        <f t="shared" si="36"/>
        <v>0</v>
      </c>
      <c r="AB131" s="31">
        <v>0</v>
      </c>
      <c r="AC131" s="31"/>
      <c r="AD131" s="31">
        <f t="shared" si="37"/>
        <v>0</v>
      </c>
      <c r="AE131" s="31"/>
      <c r="AF131" s="31">
        <f t="shared" si="38"/>
        <v>0</v>
      </c>
      <c r="AG131" s="31"/>
      <c r="AH131" s="31">
        <f t="shared" si="39"/>
        <v>0</v>
      </c>
      <c r="AI131" s="31"/>
      <c r="AJ131" s="31">
        <f t="shared" si="40"/>
        <v>0</v>
      </c>
      <c r="AK131" s="4" t="s">
        <v>191</v>
      </c>
      <c r="AL131" s="5"/>
      <c r="AM131" s="43"/>
    </row>
    <row r="132" ht="51.75" hidden="1">
      <c r="A132" s="28" t="s">
        <v>188</v>
      </c>
      <c r="B132" s="58" t="s">
        <v>192</v>
      </c>
      <c r="C132" s="44" t="s">
        <v>29</v>
      </c>
      <c r="D132" s="30"/>
      <c r="E132" s="30"/>
      <c r="F132" s="31"/>
      <c r="G132" s="31">
        <v>76952.030719999995</v>
      </c>
      <c r="H132" s="31">
        <f>F132+G132</f>
        <v>76952.030719999995</v>
      </c>
      <c r="I132" s="31"/>
      <c r="J132" s="31">
        <f t="shared" si="41"/>
        <v>76952.030719999995</v>
      </c>
      <c r="K132" s="31">
        <v>-76952.030719999995</v>
      </c>
      <c r="L132" s="31">
        <f t="shared" si="42"/>
        <v>0</v>
      </c>
      <c r="M132" s="31"/>
      <c r="N132" s="31">
        <f t="shared" si="30"/>
        <v>0</v>
      </c>
      <c r="O132" s="50"/>
      <c r="P132" s="31">
        <f t="shared" si="31"/>
        <v>0</v>
      </c>
      <c r="Q132" s="31"/>
      <c r="R132" s="31"/>
      <c r="S132" s="31"/>
      <c r="T132" s="31"/>
      <c r="U132" s="31">
        <f t="shared" si="33"/>
        <v>0</v>
      </c>
      <c r="V132" s="31"/>
      <c r="W132" s="31">
        <f t="shared" si="34"/>
        <v>0</v>
      </c>
      <c r="X132" s="31"/>
      <c r="Y132" s="31">
        <f t="shared" si="35"/>
        <v>0</v>
      </c>
      <c r="Z132" s="50"/>
      <c r="AA132" s="31">
        <f t="shared" si="36"/>
        <v>0</v>
      </c>
      <c r="AB132" s="31"/>
      <c r="AC132" s="31"/>
      <c r="AD132" s="31"/>
      <c r="AE132" s="31"/>
      <c r="AF132" s="31">
        <f t="shared" si="38"/>
        <v>0</v>
      </c>
      <c r="AG132" s="31"/>
      <c r="AH132" s="31">
        <f t="shared" si="39"/>
        <v>0</v>
      </c>
      <c r="AI132" s="50"/>
      <c r="AJ132" s="31">
        <f t="shared" si="40"/>
        <v>0</v>
      </c>
      <c r="AK132" s="4" t="s">
        <v>193</v>
      </c>
      <c r="AL132" s="5" t="s">
        <v>23</v>
      </c>
      <c r="AM132" s="43"/>
    </row>
    <row r="133" s="20" customFormat="1" ht="33.75" customHeight="1">
      <c r="A133" s="21"/>
      <c r="B133" s="22" t="s">
        <v>194</v>
      </c>
      <c r="C133" s="23" t="s">
        <v>20</v>
      </c>
      <c r="D133" s="24">
        <f>D135+D134</f>
        <v>345489.09999999998</v>
      </c>
      <c r="E133" s="24">
        <f>E135+E134</f>
        <v>0</v>
      </c>
      <c r="F133" s="25">
        <f t="shared" si="15"/>
        <v>345489.09999999998</v>
      </c>
      <c r="G133" s="25">
        <f>G135+G134+G136+G137</f>
        <v>-269917.78307999996</v>
      </c>
      <c r="H133" s="25">
        <f t="shared" si="16"/>
        <v>75571.316920000012</v>
      </c>
      <c r="I133" s="25">
        <f>I135+I134+I136+I137</f>
        <v>0</v>
      </c>
      <c r="J133" s="25">
        <f t="shared" si="41"/>
        <v>75571.316920000012</v>
      </c>
      <c r="K133" s="25">
        <f>K135+K134+K136+K137</f>
        <v>0</v>
      </c>
      <c r="L133" s="25">
        <f t="shared" si="42"/>
        <v>75571.316920000012</v>
      </c>
      <c r="M133" s="25">
        <f>M135+M134+M136+M137</f>
        <v>0</v>
      </c>
      <c r="N133" s="25">
        <f t="shared" si="30"/>
        <v>75571.316920000012</v>
      </c>
      <c r="O133" s="25">
        <f>O135+O134+O136+O137</f>
        <v>-67075.531999999992</v>
      </c>
      <c r="P133" s="25">
        <f t="shared" si="31"/>
        <v>8495.7849200000201</v>
      </c>
      <c r="Q133" s="25">
        <f>Q135+Q134</f>
        <v>313169.79999999999</v>
      </c>
      <c r="R133" s="25">
        <f>R135+R134</f>
        <v>0</v>
      </c>
      <c r="S133" s="25">
        <f t="shared" si="32"/>
        <v>313169.79999999999</v>
      </c>
      <c r="T133" s="76">
        <f>T135+T134+T136+T137</f>
        <v>-313169.79999999999</v>
      </c>
      <c r="U133" s="25">
        <f t="shared" si="33"/>
        <v>0</v>
      </c>
      <c r="V133" s="25">
        <f>V135+V134+V136+V137</f>
        <v>0</v>
      </c>
      <c r="W133" s="25">
        <f t="shared" si="34"/>
        <v>0</v>
      </c>
      <c r="X133" s="25">
        <f>X135+X134+X136+X137</f>
        <v>0</v>
      </c>
      <c r="Y133" s="25">
        <f t="shared" si="35"/>
        <v>0</v>
      </c>
      <c r="Z133" s="25">
        <f>Z135+Z134+Z136+Z137</f>
        <v>67075.531999999992</v>
      </c>
      <c r="AA133" s="25">
        <f t="shared" si="36"/>
        <v>67075.531999999992</v>
      </c>
      <c r="AB133" s="25">
        <f>AB135+AB134</f>
        <v>0</v>
      </c>
      <c r="AC133" s="25">
        <f>AC135+AC134</f>
        <v>0</v>
      </c>
      <c r="AD133" s="25">
        <f t="shared" si="37"/>
        <v>0</v>
      </c>
      <c r="AE133" s="76">
        <f>AE135+AE134+AE136+AE137</f>
        <v>0</v>
      </c>
      <c r="AF133" s="25">
        <f t="shared" si="38"/>
        <v>0</v>
      </c>
      <c r="AG133" s="25">
        <f>AG135+AG134+AG136+AG137</f>
        <v>0</v>
      </c>
      <c r="AH133" s="25">
        <f t="shared" si="39"/>
        <v>0</v>
      </c>
      <c r="AI133" s="25">
        <f>AI135+AI134+AI136+AI137</f>
        <v>0</v>
      </c>
      <c r="AJ133" s="25">
        <f t="shared" si="40"/>
        <v>0</v>
      </c>
      <c r="AK133" s="26"/>
      <c r="AL133" s="27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</row>
    <row r="134" ht="51.75" hidden="1">
      <c r="A134" s="62"/>
      <c r="B134" s="79" t="s">
        <v>195</v>
      </c>
      <c r="C134" s="84" t="s">
        <v>29</v>
      </c>
      <c r="D134" s="81">
        <v>190073.70000000001</v>
      </c>
      <c r="E134" s="49"/>
      <c r="F134" s="82">
        <f t="shared" si="15"/>
        <v>190073.70000000001</v>
      </c>
      <c r="G134" s="50">
        <v>-190073.70000000001</v>
      </c>
      <c r="H134" s="82">
        <f t="shared" si="16"/>
        <v>0</v>
      </c>
      <c r="I134" s="31"/>
      <c r="J134" s="82">
        <f t="shared" si="41"/>
        <v>0</v>
      </c>
      <c r="K134" s="31"/>
      <c r="L134" s="82">
        <f t="shared" si="42"/>
        <v>0</v>
      </c>
      <c r="M134" s="31"/>
      <c r="N134" s="82">
        <f t="shared" si="30"/>
        <v>0</v>
      </c>
      <c r="O134" s="50"/>
      <c r="P134" s="82">
        <f t="shared" si="31"/>
        <v>0</v>
      </c>
      <c r="Q134" s="82">
        <v>313169.79999999999</v>
      </c>
      <c r="R134" s="50"/>
      <c r="S134" s="82">
        <f t="shared" si="32"/>
        <v>313169.79999999999</v>
      </c>
      <c r="T134" s="50">
        <v>-313169.79999999999</v>
      </c>
      <c r="U134" s="82">
        <f t="shared" si="33"/>
        <v>0</v>
      </c>
      <c r="V134" s="31"/>
      <c r="W134" s="82">
        <f t="shared" si="34"/>
        <v>0</v>
      </c>
      <c r="X134" s="31"/>
      <c r="Y134" s="82">
        <f t="shared" si="35"/>
        <v>0</v>
      </c>
      <c r="Z134" s="50"/>
      <c r="AA134" s="82">
        <f t="shared" si="36"/>
        <v>0</v>
      </c>
      <c r="AB134" s="82">
        <v>0</v>
      </c>
      <c r="AC134" s="50"/>
      <c r="AD134" s="82">
        <f t="shared" si="37"/>
        <v>0</v>
      </c>
      <c r="AE134" s="50"/>
      <c r="AF134" s="82">
        <f t="shared" si="38"/>
        <v>0</v>
      </c>
      <c r="AG134" s="31"/>
      <c r="AH134" s="82">
        <f t="shared" si="39"/>
        <v>0</v>
      </c>
      <c r="AI134" s="50"/>
      <c r="AJ134" s="82">
        <f t="shared" si="40"/>
        <v>0</v>
      </c>
      <c r="AK134" s="52" t="s">
        <v>196</v>
      </c>
      <c r="AL134">
        <v>0</v>
      </c>
      <c r="AM134" s="54"/>
    </row>
    <row r="135" ht="51.75" hidden="1">
      <c r="A135" s="62"/>
      <c r="B135" s="79" t="s">
        <v>197</v>
      </c>
      <c r="C135" s="84" t="s">
        <v>29</v>
      </c>
      <c r="D135" s="81">
        <v>155415.39999999999</v>
      </c>
      <c r="E135" s="49"/>
      <c r="F135" s="82">
        <f t="shared" si="15"/>
        <v>155415.39999999999</v>
      </c>
      <c r="G135" s="50">
        <v>-155415.39999999999</v>
      </c>
      <c r="H135" s="82">
        <f t="shared" si="16"/>
        <v>0</v>
      </c>
      <c r="I135" s="31"/>
      <c r="J135" s="82">
        <f t="shared" si="41"/>
        <v>0</v>
      </c>
      <c r="K135" s="31"/>
      <c r="L135" s="82">
        <f t="shared" si="42"/>
        <v>0</v>
      </c>
      <c r="M135" s="31"/>
      <c r="N135" s="82">
        <f t="shared" si="30"/>
        <v>0</v>
      </c>
      <c r="O135" s="50"/>
      <c r="P135" s="82">
        <f t="shared" si="31"/>
        <v>0</v>
      </c>
      <c r="Q135" s="82">
        <v>0</v>
      </c>
      <c r="R135" s="50"/>
      <c r="S135" s="82">
        <f t="shared" si="32"/>
        <v>0</v>
      </c>
      <c r="T135" s="50"/>
      <c r="U135" s="82">
        <f t="shared" si="33"/>
        <v>0</v>
      </c>
      <c r="V135" s="31"/>
      <c r="W135" s="82">
        <f t="shared" si="34"/>
        <v>0</v>
      </c>
      <c r="X135" s="31"/>
      <c r="Y135" s="82">
        <f t="shared" si="35"/>
        <v>0</v>
      </c>
      <c r="Z135" s="50"/>
      <c r="AA135" s="82">
        <f t="shared" si="36"/>
        <v>0</v>
      </c>
      <c r="AB135" s="82">
        <v>0</v>
      </c>
      <c r="AC135" s="50"/>
      <c r="AD135" s="82">
        <f t="shared" si="37"/>
        <v>0</v>
      </c>
      <c r="AE135" s="50"/>
      <c r="AF135" s="82">
        <f t="shared" si="38"/>
        <v>0</v>
      </c>
      <c r="AG135" s="31"/>
      <c r="AH135" s="82">
        <f t="shared" si="39"/>
        <v>0</v>
      </c>
      <c r="AI135" s="50"/>
      <c r="AJ135" s="82">
        <f t="shared" si="40"/>
        <v>0</v>
      </c>
      <c r="AK135" s="52" t="s">
        <v>198</v>
      </c>
      <c r="AL135">
        <v>0</v>
      </c>
      <c r="AM135" s="54"/>
    </row>
    <row r="136" s="1" customFormat="1" ht="51.75">
      <c r="A136" s="28" t="s">
        <v>199</v>
      </c>
      <c r="B136" s="41" t="s">
        <v>200</v>
      </c>
      <c r="C136" s="44" t="s">
        <v>29</v>
      </c>
      <c r="D136" s="30"/>
      <c r="E136" s="30"/>
      <c r="F136" s="31"/>
      <c r="G136" s="31">
        <v>63108.294419999998</v>
      </c>
      <c r="H136" s="31">
        <f t="shared" ref="H136:H137" si="44">F136+G136</f>
        <v>63108.294419999998</v>
      </c>
      <c r="I136" s="31"/>
      <c r="J136" s="31">
        <f t="shared" si="41"/>
        <v>63108.294419999998</v>
      </c>
      <c r="K136" s="31"/>
      <c r="L136" s="31">
        <f t="shared" si="42"/>
        <v>63108.294419999998</v>
      </c>
      <c r="M136" s="31"/>
      <c r="N136" s="31">
        <f t="shared" si="30"/>
        <v>63108.294419999998</v>
      </c>
      <c r="O136" s="31">
        <v>-54951.621249999997</v>
      </c>
      <c r="P136" s="31">
        <f t="shared" si="31"/>
        <v>8156.6731700000018</v>
      </c>
      <c r="Q136" s="31"/>
      <c r="R136" s="31"/>
      <c r="S136" s="31"/>
      <c r="T136" s="31">
        <v>0</v>
      </c>
      <c r="U136" s="31">
        <f t="shared" si="33"/>
        <v>0</v>
      </c>
      <c r="V136" s="31">
        <v>0</v>
      </c>
      <c r="W136" s="31">
        <f t="shared" si="34"/>
        <v>0</v>
      </c>
      <c r="X136" s="31">
        <v>0</v>
      </c>
      <c r="Y136" s="31">
        <f t="shared" si="35"/>
        <v>0</v>
      </c>
      <c r="Z136" s="31">
        <v>54951.621249999997</v>
      </c>
      <c r="AA136" s="31">
        <f t="shared" si="36"/>
        <v>54951.621249999997</v>
      </c>
      <c r="AB136" s="31"/>
      <c r="AC136" s="31"/>
      <c r="AD136" s="31"/>
      <c r="AE136" s="31">
        <v>0</v>
      </c>
      <c r="AF136" s="31">
        <f t="shared" si="38"/>
        <v>0</v>
      </c>
      <c r="AG136" s="31">
        <v>0</v>
      </c>
      <c r="AH136" s="31">
        <f t="shared" si="39"/>
        <v>0</v>
      </c>
      <c r="AI136" s="31">
        <v>0</v>
      </c>
      <c r="AJ136" s="31">
        <f t="shared" si="40"/>
        <v>0</v>
      </c>
      <c r="AK136" s="4" t="s">
        <v>201</v>
      </c>
      <c r="AM136" s="43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="1" customFormat="1" ht="51.75">
      <c r="A137" s="28" t="s">
        <v>202</v>
      </c>
      <c r="B137" s="41" t="s">
        <v>61</v>
      </c>
      <c r="C137" s="74" t="s">
        <v>29</v>
      </c>
      <c r="D137" s="30"/>
      <c r="E137" s="85"/>
      <c r="F137" s="31"/>
      <c r="G137" s="31">
        <v>12463.022499999999</v>
      </c>
      <c r="H137" s="31">
        <f t="shared" si="44"/>
        <v>12463.022499999999</v>
      </c>
      <c r="I137" s="31"/>
      <c r="J137" s="31">
        <f t="shared" si="41"/>
        <v>12463.022499999999</v>
      </c>
      <c r="K137" s="31"/>
      <c r="L137" s="31">
        <f t="shared" si="42"/>
        <v>12463.022499999999</v>
      </c>
      <c r="M137" s="31"/>
      <c r="N137" s="31">
        <f t="shared" si="30"/>
        <v>12463.022499999999</v>
      </c>
      <c r="O137" s="31">
        <v>-12123.910749999999</v>
      </c>
      <c r="P137" s="31">
        <f t="shared" si="31"/>
        <v>339.11175000000003</v>
      </c>
      <c r="Q137" s="31"/>
      <c r="R137" s="31"/>
      <c r="S137" s="31"/>
      <c r="T137" s="31"/>
      <c r="U137" s="31">
        <f t="shared" si="33"/>
        <v>0</v>
      </c>
      <c r="V137" s="31"/>
      <c r="W137" s="31">
        <f t="shared" si="34"/>
        <v>0</v>
      </c>
      <c r="X137" s="31"/>
      <c r="Y137" s="31">
        <f t="shared" si="35"/>
        <v>0</v>
      </c>
      <c r="Z137" s="31">
        <v>12123.910749999999</v>
      </c>
      <c r="AA137" s="31">
        <f t="shared" si="36"/>
        <v>12123.910749999999</v>
      </c>
      <c r="AB137" s="31"/>
      <c r="AC137" s="31"/>
      <c r="AD137" s="31"/>
      <c r="AE137" s="31"/>
      <c r="AF137" s="31">
        <f t="shared" si="38"/>
        <v>0</v>
      </c>
      <c r="AG137" s="31"/>
      <c r="AH137" s="31">
        <f t="shared" si="39"/>
        <v>0</v>
      </c>
      <c r="AI137" s="31"/>
      <c r="AJ137" s="31">
        <f t="shared" si="40"/>
        <v>0</v>
      </c>
      <c r="AK137" s="4" t="s">
        <v>62</v>
      </c>
      <c r="AM137" s="43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="20" customFormat="1" ht="33.75" customHeight="1">
      <c r="A138" s="21"/>
      <c r="B138" s="22" t="s">
        <v>203</v>
      </c>
      <c r="C138" s="23" t="s">
        <v>20</v>
      </c>
      <c r="D138" s="24">
        <f>D140+D141+D142+D143+D144+D145+D146+D147+D148+D149+D150+D151+D152+D139</f>
        <v>56273.300000000003</v>
      </c>
      <c r="E138" s="24">
        <f>E140+E141+E142+E143+E144+E145+E146+E147+E148+E149+E150+E151+E152+E139</f>
        <v>0</v>
      </c>
      <c r="F138" s="25">
        <f t="shared" si="15"/>
        <v>56273.300000000003</v>
      </c>
      <c r="G138" s="25">
        <f>G140+G141+G142+G143+G144+G145+G146+G147+G148+G149+G150+G151+G152+G139+G153+G154+G155</f>
        <v>11682.045770000001</v>
      </c>
      <c r="H138" s="25">
        <f t="shared" si="16"/>
        <v>67955.34577</v>
      </c>
      <c r="I138" s="25">
        <f>I140+I141+I142+I143+I144+I145+I146+I147+I148+I149+I150+I151+I152+I139+I153+I154+I155</f>
        <v>0</v>
      </c>
      <c r="J138" s="25">
        <f t="shared" si="41"/>
        <v>67955.34577</v>
      </c>
      <c r="K138" s="25">
        <f>K140+K141+K142+K143+K144+K145+K146+K147+K148+K149+K150+K151+K152+K139+K153+K154+K155</f>
        <v>0</v>
      </c>
      <c r="L138" s="25">
        <f t="shared" si="42"/>
        <v>67955.34577</v>
      </c>
      <c r="M138" s="25">
        <f>M140+M141+M142+M143+M144+M145+M146+M147+M148+M149+M150+M151+M152+M139+M153+M154+M155</f>
        <v>0</v>
      </c>
      <c r="N138" s="25">
        <f t="shared" si="30"/>
        <v>67955.34577</v>
      </c>
      <c r="O138" s="25">
        <f>O140+O141+O142+O143+O144+O145+O146+O147+O148+O149+O150+O151+O152+O139+O153+O154+O155</f>
        <v>-9209.2999999999993</v>
      </c>
      <c r="P138" s="25">
        <f t="shared" si="31"/>
        <v>58746.045769999997</v>
      </c>
      <c r="Q138" s="25">
        <f>Q140+Q141+Q142+Q143+Q144+Q145+Q146+Q147+Q148+Q149+Q150+Q151+Q152+Q139</f>
        <v>25127.5</v>
      </c>
      <c r="R138" s="25">
        <f>R140+R141+R142+R143+R144+R145+R146+R147+R148+R149+R150+R151+R152+R139</f>
        <v>0</v>
      </c>
      <c r="S138" s="25">
        <f t="shared" si="32"/>
        <v>25127.5</v>
      </c>
      <c r="T138" s="25">
        <f>T140+T141+T142+T143+T144+T145+T146+T147+T148+T149+T150+T151+T152+T139+T153+T154+T155</f>
        <v>0</v>
      </c>
      <c r="U138" s="25">
        <f t="shared" si="33"/>
        <v>25127.5</v>
      </c>
      <c r="V138" s="25">
        <f>V140+V141+V142+V143+V144+V145+V146+V147+V148+V149+V150+V151+V152+V139+V153+V154+V155</f>
        <v>0</v>
      </c>
      <c r="W138" s="25">
        <f t="shared" si="34"/>
        <v>25127.5</v>
      </c>
      <c r="X138" s="25">
        <f>X140+X141+X142+X143+X144+X145+X146+X147+X148+X149+X150+X151+X152+X139+X153+X154+X155</f>
        <v>0</v>
      </c>
      <c r="Y138" s="25">
        <f t="shared" si="35"/>
        <v>25127.5</v>
      </c>
      <c r="Z138" s="25">
        <f>Z140+Z141+Z142+Z143+Z144+Z145+Z146+Z147+Z148+Z149+Z150+Z151+Z152+Z139+Z153+Z154+Z155</f>
        <v>10011.665000000001</v>
      </c>
      <c r="AA138" s="25">
        <f t="shared" si="36"/>
        <v>35139.165000000001</v>
      </c>
      <c r="AB138" s="25">
        <f>AB140+AB141+AB142+AB143+AB144+AB145+AB146+AB147+AB148+AB149+AB150+AB151+AB152+AB139</f>
        <v>57799.69999999999</v>
      </c>
      <c r="AC138" s="25">
        <f>AC140+AC141+AC142+AC143+AC144+AC145+AC146+AC147+AC148+AC149+AC150+AC151+AC152+AC139</f>
        <v>0</v>
      </c>
      <c r="AD138" s="25">
        <f t="shared" si="37"/>
        <v>57799.69999999999</v>
      </c>
      <c r="AE138" s="25">
        <f>AE140+AE141+AE142+AE143+AE144+AE145+AE146+AE147+AE148+AE149+AE150+AE151+AE152+AE139+AE153+AE154+AE155</f>
        <v>0</v>
      </c>
      <c r="AF138" s="25">
        <f t="shared" si="38"/>
        <v>57799.69999999999</v>
      </c>
      <c r="AG138" s="25">
        <f>AG140+AG141+AG142+AG143+AG144+AG145+AG146+AG147+AG148+AG149+AG150+AG151+AG152+AG139+AG153+AG154+AG155</f>
        <v>0</v>
      </c>
      <c r="AH138" s="25">
        <f t="shared" si="39"/>
        <v>57799.69999999999</v>
      </c>
      <c r="AI138" s="25">
        <f>AI140+AI141+AI142+AI143+AI144+AI145+AI146+AI147+AI148+AI149+AI150+AI151+AI152+AI139+AI153+AI154+AI155</f>
        <v>0</v>
      </c>
      <c r="AJ138" s="25">
        <f t="shared" si="40"/>
        <v>57799.69999999999</v>
      </c>
      <c r="AK138" s="26"/>
      <c r="AL138" s="27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</row>
    <row r="139" ht="51.75">
      <c r="A139" s="28" t="s">
        <v>204</v>
      </c>
      <c r="B139" s="41" t="s">
        <v>205</v>
      </c>
      <c r="C139" s="44" t="s">
        <v>29</v>
      </c>
      <c r="D139" s="30">
        <v>35549</v>
      </c>
      <c r="E139" s="30"/>
      <c r="F139" s="31">
        <f t="shared" si="15"/>
        <v>35549</v>
      </c>
      <c r="G139" s="31"/>
      <c r="H139" s="31">
        <f t="shared" ref="H139:H174" si="45">F139+G139</f>
        <v>35549</v>
      </c>
      <c r="I139" s="31"/>
      <c r="J139" s="31">
        <f t="shared" si="41"/>
        <v>35549</v>
      </c>
      <c r="K139" s="31"/>
      <c r="L139" s="31">
        <f t="shared" si="42"/>
        <v>35549</v>
      </c>
      <c r="M139" s="31"/>
      <c r="N139" s="31">
        <f t="shared" si="30"/>
        <v>35549</v>
      </c>
      <c r="O139" s="31"/>
      <c r="P139" s="31">
        <f t="shared" si="31"/>
        <v>35549</v>
      </c>
      <c r="Q139" s="31">
        <v>0</v>
      </c>
      <c r="R139" s="31"/>
      <c r="S139" s="31">
        <f t="shared" si="32"/>
        <v>0</v>
      </c>
      <c r="T139" s="31"/>
      <c r="U139" s="31">
        <f t="shared" si="33"/>
        <v>0</v>
      </c>
      <c r="V139" s="31"/>
      <c r="W139" s="31">
        <f t="shared" si="34"/>
        <v>0</v>
      </c>
      <c r="X139" s="31"/>
      <c r="Y139" s="31">
        <f t="shared" si="35"/>
        <v>0</v>
      </c>
      <c r="Z139" s="31"/>
      <c r="AA139" s="31">
        <f t="shared" si="36"/>
        <v>0</v>
      </c>
      <c r="AB139" s="31">
        <v>0</v>
      </c>
      <c r="AC139" s="31"/>
      <c r="AD139" s="31">
        <f t="shared" si="37"/>
        <v>0</v>
      </c>
      <c r="AE139" s="31"/>
      <c r="AF139" s="31">
        <f t="shared" si="38"/>
        <v>0</v>
      </c>
      <c r="AG139" s="31"/>
      <c r="AH139" s="31">
        <f t="shared" si="39"/>
        <v>0</v>
      </c>
      <c r="AI139" s="31"/>
      <c r="AJ139" s="31">
        <f t="shared" si="40"/>
        <v>0</v>
      </c>
      <c r="AK139" s="4" t="s">
        <v>206</v>
      </c>
      <c r="AM139" s="43"/>
    </row>
    <row r="140" ht="51.75">
      <c r="A140" s="28" t="s">
        <v>207</v>
      </c>
      <c r="B140" s="41" t="s">
        <v>208</v>
      </c>
      <c r="C140" s="44" t="s">
        <v>29</v>
      </c>
      <c r="D140" s="30">
        <v>9209.2999999999993</v>
      </c>
      <c r="E140" s="30"/>
      <c r="F140" s="31">
        <f t="shared" si="15"/>
        <v>9209.2999999999993</v>
      </c>
      <c r="G140" s="31"/>
      <c r="H140" s="31">
        <f t="shared" si="45"/>
        <v>9209.2999999999993</v>
      </c>
      <c r="I140" s="31"/>
      <c r="J140" s="31">
        <f t="shared" si="41"/>
        <v>9209.2999999999993</v>
      </c>
      <c r="K140" s="31"/>
      <c r="L140" s="31">
        <f t="shared" si="42"/>
        <v>9209.2999999999993</v>
      </c>
      <c r="M140" s="31"/>
      <c r="N140" s="31">
        <f t="shared" si="30"/>
        <v>9209.2999999999993</v>
      </c>
      <c r="O140" s="31">
        <v>-9209.2999999999993</v>
      </c>
      <c r="P140" s="31">
        <f t="shared" si="31"/>
        <v>0</v>
      </c>
      <c r="Q140" s="31">
        <v>0</v>
      </c>
      <c r="R140" s="31"/>
      <c r="S140" s="31">
        <f t="shared" si="32"/>
        <v>0</v>
      </c>
      <c r="T140" s="31"/>
      <c r="U140" s="31">
        <f t="shared" si="33"/>
        <v>0</v>
      </c>
      <c r="V140" s="31"/>
      <c r="W140" s="31">
        <f t="shared" si="34"/>
        <v>0</v>
      </c>
      <c r="X140" s="31"/>
      <c r="Y140" s="31">
        <f t="shared" si="35"/>
        <v>0</v>
      </c>
      <c r="Z140" s="31">
        <v>10011.665000000001</v>
      </c>
      <c r="AA140" s="31">
        <f t="shared" si="36"/>
        <v>10011.665000000001</v>
      </c>
      <c r="AB140" s="31">
        <v>0</v>
      </c>
      <c r="AC140" s="31"/>
      <c r="AD140" s="31">
        <f t="shared" si="37"/>
        <v>0</v>
      </c>
      <c r="AE140" s="31"/>
      <c r="AF140" s="31">
        <f t="shared" si="38"/>
        <v>0</v>
      </c>
      <c r="AG140" s="31"/>
      <c r="AH140" s="31">
        <f t="shared" si="39"/>
        <v>0</v>
      </c>
      <c r="AI140" s="31"/>
      <c r="AJ140" s="31">
        <f t="shared" si="40"/>
        <v>0</v>
      </c>
      <c r="AK140" s="4" t="s">
        <v>209</v>
      </c>
      <c r="AM140" s="43"/>
    </row>
    <row r="141" ht="51.75">
      <c r="A141" s="28" t="s">
        <v>210</v>
      </c>
      <c r="B141" s="41" t="s">
        <v>211</v>
      </c>
      <c r="C141" s="44" t="s">
        <v>29</v>
      </c>
      <c r="D141" s="30">
        <v>9849.2000000000007</v>
      </c>
      <c r="E141" s="30"/>
      <c r="F141" s="31">
        <f t="shared" si="15"/>
        <v>9849.2000000000007</v>
      </c>
      <c r="G141" s="31">
        <v>333.19578000000001</v>
      </c>
      <c r="H141" s="31">
        <f t="shared" si="45"/>
        <v>10182.395780000001</v>
      </c>
      <c r="I141" s="31"/>
      <c r="J141" s="31">
        <f t="shared" si="41"/>
        <v>10182.395780000001</v>
      </c>
      <c r="K141" s="31"/>
      <c r="L141" s="31">
        <f t="shared" si="42"/>
        <v>10182.395780000001</v>
      </c>
      <c r="M141" s="31"/>
      <c r="N141" s="31">
        <f t="shared" si="30"/>
        <v>10182.395780000001</v>
      </c>
      <c r="O141" s="31"/>
      <c r="P141" s="31">
        <f t="shared" si="31"/>
        <v>10182.395780000001</v>
      </c>
      <c r="Q141" s="31">
        <v>0</v>
      </c>
      <c r="R141" s="31"/>
      <c r="S141" s="31">
        <f t="shared" si="32"/>
        <v>0</v>
      </c>
      <c r="T141" s="31"/>
      <c r="U141" s="31">
        <f t="shared" si="33"/>
        <v>0</v>
      </c>
      <c r="V141" s="31"/>
      <c r="W141" s="31">
        <f t="shared" si="34"/>
        <v>0</v>
      </c>
      <c r="X141" s="31"/>
      <c r="Y141" s="31">
        <f t="shared" si="35"/>
        <v>0</v>
      </c>
      <c r="Z141" s="31"/>
      <c r="AA141" s="31">
        <f t="shared" si="36"/>
        <v>0</v>
      </c>
      <c r="AB141" s="31">
        <v>0</v>
      </c>
      <c r="AC141" s="31"/>
      <c r="AD141" s="31">
        <f t="shared" si="37"/>
        <v>0</v>
      </c>
      <c r="AE141" s="31"/>
      <c r="AF141" s="31">
        <f t="shared" si="38"/>
        <v>0</v>
      </c>
      <c r="AG141" s="31"/>
      <c r="AH141" s="31">
        <f t="shared" si="39"/>
        <v>0</v>
      </c>
      <c r="AI141" s="31"/>
      <c r="AJ141" s="31">
        <f t="shared" si="40"/>
        <v>0</v>
      </c>
      <c r="AK141" s="4" t="s">
        <v>212</v>
      </c>
      <c r="AM141" s="43"/>
    </row>
    <row r="142" ht="51.75">
      <c r="A142" s="28" t="s">
        <v>213</v>
      </c>
      <c r="B142" s="58" t="s">
        <v>214</v>
      </c>
      <c r="C142" s="44" t="s">
        <v>29</v>
      </c>
      <c r="D142" s="30">
        <v>0</v>
      </c>
      <c r="E142" s="30"/>
      <c r="F142" s="31">
        <f t="shared" si="15"/>
        <v>0</v>
      </c>
      <c r="G142" s="31"/>
      <c r="H142" s="31">
        <f t="shared" si="45"/>
        <v>0</v>
      </c>
      <c r="I142" s="31"/>
      <c r="J142" s="31">
        <f t="shared" si="41"/>
        <v>0</v>
      </c>
      <c r="K142" s="31"/>
      <c r="L142" s="31">
        <f t="shared" si="42"/>
        <v>0</v>
      </c>
      <c r="M142" s="31"/>
      <c r="N142" s="31">
        <f t="shared" si="30"/>
        <v>0</v>
      </c>
      <c r="O142" s="31"/>
      <c r="P142" s="31">
        <f t="shared" si="31"/>
        <v>0</v>
      </c>
      <c r="Q142" s="31">
        <v>877.10000000000002</v>
      </c>
      <c r="R142" s="31"/>
      <c r="S142" s="31">
        <f t="shared" si="32"/>
        <v>877.10000000000002</v>
      </c>
      <c r="T142" s="31"/>
      <c r="U142" s="31">
        <f t="shared" si="33"/>
        <v>877.10000000000002</v>
      </c>
      <c r="V142" s="31"/>
      <c r="W142" s="31">
        <f t="shared" si="34"/>
        <v>877.10000000000002</v>
      </c>
      <c r="X142" s="31"/>
      <c r="Y142" s="31">
        <f t="shared" si="35"/>
        <v>877.10000000000002</v>
      </c>
      <c r="Z142" s="31"/>
      <c r="AA142" s="31">
        <f t="shared" si="36"/>
        <v>877.10000000000002</v>
      </c>
      <c r="AB142" s="31">
        <v>10827.4</v>
      </c>
      <c r="AC142" s="31"/>
      <c r="AD142" s="31">
        <f t="shared" si="37"/>
        <v>10827.4</v>
      </c>
      <c r="AE142" s="31"/>
      <c r="AF142" s="31">
        <f t="shared" si="38"/>
        <v>10827.4</v>
      </c>
      <c r="AG142" s="31"/>
      <c r="AH142" s="31">
        <f t="shared" si="39"/>
        <v>10827.4</v>
      </c>
      <c r="AI142" s="31"/>
      <c r="AJ142" s="31">
        <f t="shared" si="40"/>
        <v>10827.4</v>
      </c>
      <c r="AK142" s="4" t="s">
        <v>215</v>
      </c>
      <c r="AM142" s="43"/>
    </row>
    <row r="143" ht="51.75">
      <c r="A143" s="28" t="s">
        <v>216</v>
      </c>
      <c r="B143" s="58" t="s">
        <v>217</v>
      </c>
      <c r="C143" s="44" t="s">
        <v>29</v>
      </c>
      <c r="D143" s="30">
        <v>0</v>
      </c>
      <c r="E143" s="30"/>
      <c r="F143" s="31">
        <f t="shared" si="15"/>
        <v>0</v>
      </c>
      <c r="G143" s="31"/>
      <c r="H143" s="31">
        <f t="shared" si="45"/>
        <v>0</v>
      </c>
      <c r="I143" s="31"/>
      <c r="J143" s="31">
        <f t="shared" si="41"/>
        <v>0</v>
      </c>
      <c r="K143" s="31"/>
      <c r="L143" s="31">
        <f t="shared" si="42"/>
        <v>0</v>
      </c>
      <c r="M143" s="31"/>
      <c r="N143" s="31">
        <f t="shared" si="30"/>
        <v>0</v>
      </c>
      <c r="O143" s="31"/>
      <c r="P143" s="31">
        <f t="shared" si="31"/>
        <v>0</v>
      </c>
      <c r="Q143" s="31">
        <v>877.09999999999991</v>
      </c>
      <c r="R143" s="31"/>
      <c r="S143" s="31">
        <f t="shared" si="32"/>
        <v>877.09999999999991</v>
      </c>
      <c r="T143" s="31"/>
      <c r="U143" s="31">
        <f t="shared" si="33"/>
        <v>877.09999999999991</v>
      </c>
      <c r="V143" s="31"/>
      <c r="W143" s="31">
        <f t="shared" si="34"/>
        <v>877.09999999999991</v>
      </c>
      <c r="X143" s="31"/>
      <c r="Y143" s="31">
        <f t="shared" si="35"/>
        <v>877.09999999999991</v>
      </c>
      <c r="Z143" s="31"/>
      <c r="AA143" s="31">
        <f t="shared" si="36"/>
        <v>877.09999999999991</v>
      </c>
      <c r="AB143" s="31">
        <v>10827.4</v>
      </c>
      <c r="AC143" s="31"/>
      <c r="AD143" s="31">
        <f t="shared" si="37"/>
        <v>10827.4</v>
      </c>
      <c r="AE143" s="31"/>
      <c r="AF143" s="31">
        <f t="shared" si="38"/>
        <v>10827.4</v>
      </c>
      <c r="AG143" s="31"/>
      <c r="AH143" s="31">
        <f t="shared" si="39"/>
        <v>10827.4</v>
      </c>
      <c r="AI143" s="31"/>
      <c r="AJ143" s="31">
        <f t="shared" si="40"/>
        <v>10827.4</v>
      </c>
      <c r="AK143" s="4" t="s">
        <v>218</v>
      </c>
      <c r="AM143" s="43"/>
    </row>
    <row r="144" ht="51.75">
      <c r="A144" s="28" t="s">
        <v>219</v>
      </c>
      <c r="B144" s="41" t="s">
        <v>220</v>
      </c>
      <c r="C144" s="44" t="s">
        <v>29</v>
      </c>
      <c r="D144" s="30">
        <v>832.90000000000009</v>
      </c>
      <c r="E144" s="30"/>
      <c r="F144" s="31">
        <f t="shared" si="15"/>
        <v>832.90000000000009</v>
      </c>
      <c r="G144" s="31"/>
      <c r="H144" s="31">
        <f t="shared" si="45"/>
        <v>832.90000000000009</v>
      </c>
      <c r="I144" s="31"/>
      <c r="J144" s="31">
        <f t="shared" si="41"/>
        <v>832.90000000000009</v>
      </c>
      <c r="K144" s="31"/>
      <c r="L144" s="31">
        <f t="shared" si="42"/>
        <v>832.90000000000009</v>
      </c>
      <c r="M144" s="31"/>
      <c r="N144" s="31">
        <f t="shared" si="30"/>
        <v>832.90000000000009</v>
      </c>
      <c r="O144" s="31"/>
      <c r="P144" s="31">
        <f t="shared" si="31"/>
        <v>832.90000000000009</v>
      </c>
      <c r="Q144" s="31">
        <v>10371</v>
      </c>
      <c r="R144" s="31"/>
      <c r="S144" s="31">
        <f t="shared" si="32"/>
        <v>10371</v>
      </c>
      <c r="T144" s="31"/>
      <c r="U144" s="31">
        <f t="shared" si="33"/>
        <v>10371</v>
      </c>
      <c r="V144" s="31"/>
      <c r="W144" s="31">
        <f t="shared" si="34"/>
        <v>10371</v>
      </c>
      <c r="X144" s="31"/>
      <c r="Y144" s="31">
        <f t="shared" si="35"/>
        <v>10371</v>
      </c>
      <c r="Z144" s="31"/>
      <c r="AA144" s="31">
        <f t="shared" si="36"/>
        <v>10371</v>
      </c>
      <c r="AB144" s="31">
        <v>0</v>
      </c>
      <c r="AC144" s="31"/>
      <c r="AD144" s="31">
        <f t="shared" si="37"/>
        <v>0</v>
      </c>
      <c r="AE144" s="31"/>
      <c r="AF144" s="31">
        <f t="shared" si="38"/>
        <v>0</v>
      </c>
      <c r="AG144" s="31"/>
      <c r="AH144" s="31">
        <f t="shared" si="39"/>
        <v>0</v>
      </c>
      <c r="AI144" s="31"/>
      <c r="AJ144" s="31">
        <f t="shared" si="40"/>
        <v>0</v>
      </c>
      <c r="AK144" s="4" t="s">
        <v>221</v>
      </c>
      <c r="AM144" s="43"/>
    </row>
    <row r="145" ht="51.75">
      <c r="A145" s="28" t="s">
        <v>222</v>
      </c>
      <c r="B145" s="58" t="s">
        <v>223</v>
      </c>
      <c r="C145" s="44" t="s">
        <v>29</v>
      </c>
      <c r="D145" s="30">
        <v>0</v>
      </c>
      <c r="E145" s="30"/>
      <c r="F145" s="31">
        <f t="shared" ref="F145:F174" si="46">D145+E145</f>
        <v>0</v>
      </c>
      <c r="G145" s="31"/>
      <c r="H145" s="31">
        <f t="shared" si="45"/>
        <v>0</v>
      </c>
      <c r="I145" s="31"/>
      <c r="J145" s="31">
        <f t="shared" si="41"/>
        <v>0</v>
      </c>
      <c r="K145" s="31"/>
      <c r="L145" s="31">
        <f t="shared" si="42"/>
        <v>0</v>
      </c>
      <c r="M145" s="31"/>
      <c r="N145" s="31">
        <f t="shared" si="30"/>
        <v>0</v>
      </c>
      <c r="O145" s="31"/>
      <c r="P145" s="31">
        <f t="shared" si="31"/>
        <v>0</v>
      </c>
      <c r="Q145" s="31">
        <v>877.10000000000002</v>
      </c>
      <c r="R145" s="31"/>
      <c r="S145" s="31">
        <f t="shared" si="32"/>
        <v>877.10000000000002</v>
      </c>
      <c r="T145" s="31"/>
      <c r="U145" s="31">
        <f t="shared" si="33"/>
        <v>877.10000000000002</v>
      </c>
      <c r="V145" s="31"/>
      <c r="W145" s="31">
        <f t="shared" si="34"/>
        <v>877.10000000000002</v>
      </c>
      <c r="X145" s="31"/>
      <c r="Y145" s="31">
        <f t="shared" si="35"/>
        <v>877.10000000000002</v>
      </c>
      <c r="Z145" s="31"/>
      <c r="AA145" s="31">
        <f t="shared" si="36"/>
        <v>877.10000000000002</v>
      </c>
      <c r="AB145" s="31">
        <v>10827.4</v>
      </c>
      <c r="AC145" s="31"/>
      <c r="AD145" s="31">
        <f t="shared" si="37"/>
        <v>10827.4</v>
      </c>
      <c r="AE145" s="31"/>
      <c r="AF145" s="31">
        <f t="shared" si="38"/>
        <v>10827.4</v>
      </c>
      <c r="AG145" s="31"/>
      <c r="AH145" s="31">
        <f t="shared" si="39"/>
        <v>10827.4</v>
      </c>
      <c r="AI145" s="31"/>
      <c r="AJ145" s="31">
        <f t="shared" si="40"/>
        <v>10827.4</v>
      </c>
      <c r="AK145" s="4" t="s">
        <v>224</v>
      </c>
      <c r="AM145" s="43"/>
    </row>
    <row r="146" ht="51.75">
      <c r="A146" s="28" t="s">
        <v>225</v>
      </c>
      <c r="B146" s="41" t="s">
        <v>226</v>
      </c>
      <c r="C146" s="44" t="s">
        <v>29</v>
      </c>
      <c r="D146" s="30">
        <v>832.90000000000009</v>
      </c>
      <c r="E146" s="30"/>
      <c r="F146" s="31">
        <f t="shared" si="46"/>
        <v>832.90000000000009</v>
      </c>
      <c r="G146" s="31"/>
      <c r="H146" s="31">
        <f t="shared" si="45"/>
        <v>832.90000000000009</v>
      </c>
      <c r="I146" s="31"/>
      <c r="J146" s="31">
        <f t="shared" si="41"/>
        <v>832.90000000000009</v>
      </c>
      <c r="K146" s="31"/>
      <c r="L146" s="31">
        <f t="shared" si="42"/>
        <v>832.90000000000009</v>
      </c>
      <c r="M146" s="31"/>
      <c r="N146" s="31">
        <f t="shared" si="30"/>
        <v>832.90000000000009</v>
      </c>
      <c r="O146" s="31"/>
      <c r="P146" s="31">
        <f t="shared" si="31"/>
        <v>832.90000000000009</v>
      </c>
      <c r="Q146" s="31">
        <v>10371</v>
      </c>
      <c r="R146" s="31"/>
      <c r="S146" s="31">
        <f t="shared" si="32"/>
        <v>10371</v>
      </c>
      <c r="T146" s="31"/>
      <c r="U146" s="31">
        <f t="shared" si="33"/>
        <v>10371</v>
      </c>
      <c r="V146" s="31"/>
      <c r="W146" s="31">
        <f t="shared" si="34"/>
        <v>10371</v>
      </c>
      <c r="X146" s="31"/>
      <c r="Y146" s="31">
        <f t="shared" si="35"/>
        <v>10371</v>
      </c>
      <c r="Z146" s="31"/>
      <c r="AA146" s="31">
        <f t="shared" si="36"/>
        <v>10371</v>
      </c>
      <c r="AB146" s="31">
        <v>0</v>
      </c>
      <c r="AC146" s="31"/>
      <c r="AD146" s="31">
        <f t="shared" si="37"/>
        <v>0</v>
      </c>
      <c r="AE146" s="31"/>
      <c r="AF146" s="31">
        <f t="shared" si="38"/>
        <v>0</v>
      </c>
      <c r="AG146" s="31"/>
      <c r="AH146" s="31">
        <f t="shared" si="39"/>
        <v>0</v>
      </c>
      <c r="AI146" s="31"/>
      <c r="AJ146" s="31">
        <f t="shared" si="40"/>
        <v>0</v>
      </c>
      <c r="AK146" s="4" t="s">
        <v>227</v>
      </c>
      <c r="AM146" s="43"/>
    </row>
    <row r="147" ht="51.75">
      <c r="A147" s="28" t="s">
        <v>228</v>
      </c>
      <c r="B147" s="41" t="s">
        <v>229</v>
      </c>
      <c r="C147" s="44" t="s">
        <v>29</v>
      </c>
      <c r="D147" s="30">
        <v>0</v>
      </c>
      <c r="E147" s="30"/>
      <c r="F147" s="31">
        <f t="shared" si="46"/>
        <v>0</v>
      </c>
      <c r="G147" s="31"/>
      <c r="H147" s="31">
        <f t="shared" si="45"/>
        <v>0</v>
      </c>
      <c r="I147" s="31"/>
      <c r="J147" s="31">
        <f t="shared" si="41"/>
        <v>0</v>
      </c>
      <c r="K147" s="31"/>
      <c r="L147" s="31">
        <f t="shared" si="42"/>
        <v>0</v>
      </c>
      <c r="M147" s="31"/>
      <c r="N147" s="31">
        <f t="shared" si="30"/>
        <v>0</v>
      </c>
      <c r="O147" s="31"/>
      <c r="P147" s="31">
        <f t="shared" si="31"/>
        <v>0</v>
      </c>
      <c r="Q147" s="31">
        <v>877.10000000000002</v>
      </c>
      <c r="R147" s="31"/>
      <c r="S147" s="31">
        <f t="shared" si="32"/>
        <v>877.10000000000002</v>
      </c>
      <c r="T147" s="31"/>
      <c r="U147" s="31">
        <f t="shared" si="33"/>
        <v>877.10000000000002</v>
      </c>
      <c r="V147" s="31"/>
      <c r="W147" s="31">
        <f t="shared" si="34"/>
        <v>877.10000000000002</v>
      </c>
      <c r="X147" s="31"/>
      <c r="Y147" s="31">
        <f t="shared" si="35"/>
        <v>877.10000000000002</v>
      </c>
      <c r="Z147" s="31"/>
      <c r="AA147" s="31">
        <f t="shared" si="36"/>
        <v>877.10000000000002</v>
      </c>
      <c r="AB147" s="31">
        <v>10827.4</v>
      </c>
      <c r="AC147" s="31"/>
      <c r="AD147" s="31">
        <f t="shared" si="37"/>
        <v>10827.4</v>
      </c>
      <c r="AE147" s="31"/>
      <c r="AF147" s="31">
        <f t="shared" si="38"/>
        <v>10827.4</v>
      </c>
      <c r="AG147" s="31"/>
      <c r="AH147" s="31">
        <f t="shared" si="39"/>
        <v>10827.4</v>
      </c>
      <c r="AI147" s="31"/>
      <c r="AJ147" s="31">
        <f t="shared" si="40"/>
        <v>10827.4</v>
      </c>
      <c r="AK147" s="4" t="s">
        <v>230</v>
      </c>
      <c r="AM147" s="43"/>
    </row>
    <row r="148" ht="51.75">
      <c r="A148" s="28" t="s">
        <v>231</v>
      </c>
      <c r="B148" s="41" t="s">
        <v>232</v>
      </c>
      <c r="C148" s="44" t="s">
        <v>29</v>
      </c>
      <c r="D148" s="30">
        <v>0</v>
      </c>
      <c r="E148" s="30"/>
      <c r="F148" s="31">
        <f t="shared" si="46"/>
        <v>0</v>
      </c>
      <c r="G148" s="31"/>
      <c r="H148" s="31">
        <f t="shared" si="45"/>
        <v>0</v>
      </c>
      <c r="I148" s="31"/>
      <c r="J148" s="31">
        <f t="shared" si="41"/>
        <v>0</v>
      </c>
      <c r="K148" s="31"/>
      <c r="L148" s="31">
        <f t="shared" si="42"/>
        <v>0</v>
      </c>
      <c r="M148" s="31"/>
      <c r="N148" s="31">
        <f t="shared" si="30"/>
        <v>0</v>
      </c>
      <c r="O148" s="31"/>
      <c r="P148" s="31">
        <f t="shared" si="31"/>
        <v>0</v>
      </c>
      <c r="Q148" s="31">
        <v>877.10000000000002</v>
      </c>
      <c r="R148" s="31"/>
      <c r="S148" s="31">
        <f t="shared" si="32"/>
        <v>877.10000000000002</v>
      </c>
      <c r="T148" s="31"/>
      <c r="U148" s="31">
        <f t="shared" si="33"/>
        <v>877.10000000000002</v>
      </c>
      <c r="V148" s="31"/>
      <c r="W148" s="31">
        <f t="shared" si="34"/>
        <v>877.10000000000002</v>
      </c>
      <c r="X148" s="31"/>
      <c r="Y148" s="31">
        <f t="shared" si="35"/>
        <v>877.10000000000002</v>
      </c>
      <c r="Z148" s="31"/>
      <c r="AA148" s="31">
        <f t="shared" si="36"/>
        <v>877.10000000000002</v>
      </c>
      <c r="AB148" s="31">
        <v>10827.4</v>
      </c>
      <c r="AC148" s="31"/>
      <c r="AD148" s="31">
        <f t="shared" si="37"/>
        <v>10827.4</v>
      </c>
      <c r="AE148" s="31"/>
      <c r="AF148" s="31">
        <f t="shared" si="38"/>
        <v>10827.4</v>
      </c>
      <c r="AG148" s="31"/>
      <c r="AH148" s="31">
        <f t="shared" si="39"/>
        <v>10827.4</v>
      </c>
      <c r="AI148" s="31"/>
      <c r="AJ148" s="31">
        <f t="shared" si="40"/>
        <v>10827.4</v>
      </c>
      <c r="AK148" s="4" t="s">
        <v>233</v>
      </c>
      <c r="AM148" s="43"/>
    </row>
    <row r="149" ht="51.75">
      <c r="A149" s="28" t="s">
        <v>234</v>
      </c>
      <c r="B149" s="41" t="s">
        <v>235</v>
      </c>
      <c r="C149" s="44" t="s">
        <v>29</v>
      </c>
      <c r="D149" s="30">
        <v>0</v>
      </c>
      <c r="E149" s="30"/>
      <c r="F149" s="31">
        <f t="shared" si="46"/>
        <v>0</v>
      </c>
      <c r="G149" s="31"/>
      <c r="H149" s="31">
        <f t="shared" si="45"/>
        <v>0</v>
      </c>
      <c r="I149" s="31"/>
      <c r="J149" s="31">
        <f t="shared" si="41"/>
        <v>0</v>
      </c>
      <c r="K149" s="31"/>
      <c r="L149" s="31">
        <f t="shared" si="42"/>
        <v>0</v>
      </c>
      <c r="M149" s="31"/>
      <c r="N149" s="31">
        <f t="shared" si="30"/>
        <v>0</v>
      </c>
      <c r="O149" s="31"/>
      <c r="P149" s="31">
        <f t="shared" si="31"/>
        <v>0</v>
      </c>
      <c r="Q149" s="31">
        <v>0</v>
      </c>
      <c r="R149" s="31"/>
      <c r="S149" s="31">
        <f t="shared" si="32"/>
        <v>0</v>
      </c>
      <c r="T149" s="31"/>
      <c r="U149" s="31">
        <f t="shared" si="33"/>
        <v>0</v>
      </c>
      <c r="V149" s="31"/>
      <c r="W149" s="31">
        <f t="shared" si="34"/>
        <v>0</v>
      </c>
      <c r="X149" s="31"/>
      <c r="Y149" s="31">
        <f t="shared" si="35"/>
        <v>0</v>
      </c>
      <c r="Z149" s="31"/>
      <c r="AA149" s="31">
        <f t="shared" si="36"/>
        <v>0</v>
      </c>
      <c r="AB149" s="31">
        <v>915.70000000000005</v>
      </c>
      <c r="AC149" s="31"/>
      <c r="AD149" s="31">
        <f t="shared" si="37"/>
        <v>915.70000000000005</v>
      </c>
      <c r="AE149" s="31"/>
      <c r="AF149" s="31">
        <f t="shared" si="38"/>
        <v>915.70000000000005</v>
      </c>
      <c r="AG149" s="31"/>
      <c r="AH149" s="31">
        <f t="shared" si="39"/>
        <v>915.70000000000005</v>
      </c>
      <c r="AI149" s="31"/>
      <c r="AJ149" s="31">
        <f t="shared" si="40"/>
        <v>915.70000000000005</v>
      </c>
      <c r="AK149" s="4" t="s">
        <v>236</v>
      </c>
      <c r="AM149" s="43"/>
    </row>
    <row r="150" ht="51.75">
      <c r="A150" s="28" t="s">
        <v>237</v>
      </c>
      <c r="B150" s="41" t="s">
        <v>238</v>
      </c>
      <c r="C150" s="44" t="s">
        <v>29</v>
      </c>
      <c r="D150" s="30">
        <v>0</v>
      </c>
      <c r="E150" s="30"/>
      <c r="F150" s="31">
        <f t="shared" si="46"/>
        <v>0</v>
      </c>
      <c r="G150" s="31"/>
      <c r="H150" s="31">
        <f t="shared" si="45"/>
        <v>0</v>
      </c>
      <c r="I150" s="31"/>
      <c r="J150" s="31">
        <f t="shared" si="41"/>
        <v>0</v>
      </c>
      <c r="K150" s="31"/>
      <c r="L150" s="31">
        <f t="shared" si="42"/>
        <v>0</v>
      </c>
      <c r="M150" s="31"/>
      <c r="N150" s="31">
        <f t="shared" si="30"/>
        <v>0</v>
      </c>
      <c r="O150" s="31"/>
      <c r="P150" s="31">
        <f t="shared" si="31"/>
        <v>0</v>
      </c>
      <c r="Q150" s="31">
        <v>0</v>
      </c>
      <c r="R150" s="31"/>
      <c r="S150" s="31">
        <f t="shared" si="32"/>
        <v>0</v>
      </c>
      <c r="T150" s="31"/>
      <c r="U150" s="31">
        <f t="shared" si="33"/>
        <v>0</v>
      </c>
      <c r="V150" s="31"/>
      <c r="W150" s="31">
        <f t="shared" si="34"/>
        <v>0</v>
      </c>
      <c r="X150" s="31"/>
      <c r="Y150" s="31">
        <f t="shared" si="35"/>
        <v>0</v>
      </c>
      <c r="Z150" s="31"/>
      <c r="AA150" s="31">
        <f t="shared" si="36"/>
        <v>0</v>
      </c>
      <c r="AB150" s="31">
        <v>915.70000000000005</v>
      </c>
      <c r="AC150" s="31"/>
      <c r="AD150" s="31">
        <f t="shared" si="37"/>
        <v>915.70000000000005</v>
      </c>
      <c r="AE150" s="31"/>
      <c r="AF150" s="31">
        <f t="shared" si="38"/>
        <v>915.70000000000005</v>
      </c>
      <c r="AG150" s="31"/>
      <c r="AH150" s="31">
        <f t="shared" si="39"/>
        <v>915.70000000000005</v>
      </c>
      <c r="AI150" s="31"/>
      <c r="AJ150" s="31">
        <f t="shared" si="40"/>
        <v>915.70000000000005</v>
      </c>
      <c r="AK150" s="4" t="s">
        <v>239</v>
      </c>
      <c r="AM150" s="43"/>
    </row>
    <row r="151" ht="51.75">
      <c r="A151" s="28" t="s">
        <v>240</v>
      </c>
      <c r="B151" s="41" t="s">
        <v>241</v>
      </c>
      <c r="C151" s="44" t="s">
        <v>29</v>
      </c>
      <c r="D151" s="30">
        <v>0</v>
      </c>
      <c r="E151" s="30"/>
      <c r="F151" s="31">
        <f t="shared" si="46"/>
        <v>0</v>
      </c>
      <c r="G151" s="31"/>
      <c r="H151" s="31">
        <f t="shared" si="45"/>
        <v>0</v>
      </c>
      <c r="I151" s="31"/>
      <c r="J151" s="31">
        <f t="shared" si="41"/>
        <v>0</v>
      </c>
      <c r="K151" s="31"/>
      <c r="L151" s="31">
        <f t="shared" si="42"/>
        <v>0</v>
      </c>
      <c r="M151" s="31"/>
      <c r="N151" s="31">
        <f t="shared" si="30"/>
        <v>0</v>
      </c>
      <c r="O151" s="31"/>
      <c r="P151" s="31">
        <f t="shared" si="31"/>
        <v>0</v>
      </c>
      <c r="Q151" s="31">
        <v>0</v>
      </c>
      <c r="R151" s="31"/>
      <c r="S151" s="31">
        <f t="shared" si="32"/>
        <v>0</v>
      </c>
      <c r="T151" s="31"/>
      <c r="U151" s="31">
        <f t="shared" si="33"/>
        <v>0</v>
      </c>
      <c r="V151" s="31"/>
      <c r="W151" s="31">
        <f t="shared" si="34"/>
        <v>0</v>
      </c>
      <c r="X151" s="31"/>
      <c r="Y151" s="31">
        <f t="shared" si="35"/>
        <v>0</v>
      </c>
      <c r="Z151" s="31"/>
      <c r="AA151" s="31">
        <f t="shared" si="36"/>
        <v>0</v>
      </c>
      <c r="AB151" s="31">
        <v>915.70000000000005</v>
      </c>
      <c r="AC151" s="31"/>
      <c r="AD151" s="31">
        <f t="shared" si="37"/>
        <v>915.70000000000005</v>
      </c>
      <c r="AE151" s="31"/>
      <c r="AF151" s="31">
        <f t="shared" si="38"/>
        <v>915.70000000000005</v>
      </c>
      <c r="AG151" s="31"/>
      <c r="AH151" s="31">
        <f t="shared" si="39"/>
        <v>915.70000000000005</v>
      </c>
      <c r="AI151" s="31"/>
      <c r="AJ151" s="31">
        <f t="shared" si="40"/>
        <v>915.70000000000005</v>
      </c>
      <c r="AK151" s="4" t="s">
        <v>242</v>
      </c>
      <c r="AM151" s="43"/>
    </row>
    <row r="152" ht="51.75">
      <c r="A152" s="28" t="s">
        <v>243</v>
      </c>
      <c r="B152" s="41" t="s">
        <v>244</v>
      </c>
      <c r="C152" s="44" t="s">
        <v>29</v>
      </c>
      <c r="D152" s="30">
        <v>0</v>
      </c>
      <c r="E152" s="30"/>
      <c r="F152" s="31">
        <f t="shared" si="46"/>
        <v>0</v>
      </c>
      <c r="G152" s="31"/>
      <c r="H152" s="31">
        <f t="shared" si="45"/>
        <v>0</v>
      </c>
      <c r="I152" s="31"/>
      <c r="J152" s="31">
        <f t="shared" si="41"/>
        <v>0</v>
      </c>
      <c r="K152" s="31"/>
      <c r="L152" s="31">
        <f t="shared" si="42"/>
        <v>0</v>
      </c>
      <c r="M152" s="31"/>
      <c r="N152" s="31">
        <f t="shared" si="30"/>
        <v>0</v>
      </c>
      <c r="O152" s="31"/>
      <c r="P152" s="31">
        <f t="shared" si="31"/>
        <v>0</v>
      </c>
      <c r="Q152" s="31">
        <v>0</v>
      </c>
      <c r="R152" s="31"/>
      <c r="S152" s="31">
        <f t="shared" si="32"/>
        <v>0</v>
      </c>
      <c r="T152" s="31"/>
      <c r="U152" s="31">
        <f t="shared" si="33"/>
        <v>0</v>
      </c>
      <c r="V152" s="31"/>
      <c r="W152" s="31">
        <f t="shared" si="34"/>
        <v>0</v>
      </c>
      <c r="X152" s="31"/>
      <c r="Y152" s="31">
        <f t="shared" si="35"/>
        <v>0</v>
      </c>
      <c r="Z152" s="31"/>
      <c r="AA152" s="31">
        <f t="shared" si="36"/>
        <v>0</v>
      </c>
      <c r="AB152" s="31">
        <v>915.60000000000002</v>
      </c>
      <c r="AC152" s="31"/>
      <c r="AD152" s="31">
        <f t="shared" si="37"/>
        <v>915.60000000000002</v>
      </c>
      <c r="AE152" s="31"/>
      <c r="AF152" s="31">
        <f t="shared" si="38"/>
        <v>915.60000000000002</v>
      </c>
      <c r="AG152" s="31"/>
      <c r="AH152" s="31">
        <f t="shared" si="39"/>
        <v>915.60000000000002</v>
      </c>
      <c r="AI152" s="31"/>
      <c r="AJ152" s="31">
        <f t="shared" si="40"/>
        <v>915.60000000000002</v>
      </c>
      <c r="AK152" s="4" t="s">
        <v>245</v>
      </c>
      <c r="AM152" s="43"/>
    </row>
    <row r="153" s="1" customFormat="1" ht="51.75">
      <c r="A153" s="28" t="s">
        <v>246</v>
      </c>
      <c r="B153" s="41" t="s">
        <v>247</v>
      </c>
      <c r="C153" s="44" t="s">
        <v>29</v>
      </c>
      <c r="D153" s="30"/>
      <c r="E153" s="30"/>
      <c r="F153" s="31"/>
      <c r="G153" s="31">
        <v>1822.9440400000001</v>
      </c>
      <c r="H153" s="31">
        <f t="shared" si="45"/>
        <v>1822.9440400000001</v>
      </c>
      <c r="I153" s="31"/>
      <c r="J153" s="31">
        <f t="shared" si="41"/>
        <v>1822.9440400000001</v>
      </c>
      <c r="K153" s="31"/>
      <c r="L153" s="31">
        <f t="shared" si="42"/>
        <v>1822.9440400000001</v>
      </c>
      <c r="M153" s="31"/>
      <c r="N153" s="31">
        <f t="shared" si="30"/>
        <v>1822.9440400000001</v>
      </c>
      <c r="O153" s="31"/>
      <c r="P153" s="31">
        <f t="shared" si="31"/>
        <v>1822.9440400000001</v>
      </c>
      <c r="Q153" s="31"/>
      <c r="R153" s="31"/>
      <c r="S153" s="31"/>
      <c r="T153" s="31"/>
      <c r="U153" s="31">
        <f t="shared" si="33"/>
        <v>0</v>
      </c>
      <c r="V153" s="31"/>
      <c r="W153" s="31">
        <f t="shared" si="34"/>
        <v>0</v>
      </c>
      <c r="X153" s="31"/>
      <c r="Y153" s="31">
        <f t="shared" si="35"/>
        <v>0</v>
      </c>
      <c r="Z153" s="31"/>
      <c r="AA153" s="31">
        <f t="shared" si="36"/>
        <v>0</v>
      </c>
      <c r="AB153" s="31"/>
      <c r="AC153" s="31"/>
      <c r="AD153" s="31"/>
      <c r="AE153" s="31"/>
      <c r="AF153" s="31">
        <f t="shared" si="38"/>
        <v>0</v>
      </c>
      <c r="AG153" s="31"/>
      <c r="AH153" s="31">
        <f t="shared" si="39"/>
        <v>0</v>
      </c>
      <c r="AI153" s="31"/>
      <c r="AJ153" s="31">
        <f t="shared" si="40"/>
        <v>0</v>
      </c>
      <c r="AK153" s="4" t="s">
        <v>248</v>
      </c>
      <c r="AL153" s="1"/>
      <c r="AM153" s="43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="1" customFormat="1" ht="51.75">
      <c r="A154" s="28" t="s">
        <v>249</v>
      </c>
      <c r="B154" s="41" t="s">
        <v>250</v>
      </c>
      <c r="C154" s="44" t="s">
        <v>29</v>
      </c>
      <c r="D154" s="30"/>
      <c r="E154" s="30"/>
      <c r="F154" s="31"/>
      <c r="G154" s="31">
        <v>1860.1279500000001</v>
      </c>
      <c r="H154" s="31">
        <f t="shared" si="45"/>
        <v>1860.1279500000001</v>
      </c>
      <c r="I154" s="31"/>
      <c r="J154" s="31">
        <f t="shared" si="41"/>
        <v>1860.1279500000001</v>
      </c>
      <c r="K154" s="31"/>
      <c r="L154" s="31">
        <f t="shared" si="42"/>
        <v>1860.1279500000001</v>
      </c>
      <c r="M154" s="31"/>
      <c r="N154" s="31">
        <f t="shared" si="30"/>
        <v>1860.1279500000001</v>
      </c>
      <c r="O154" s="31">
        <v>-24.5</v>
      </c>
      <c r="P154" s="31">
        <f t="shared" si="31"/>
        <v>1835.6279500000001</v>
      </c>
      <c r="Q154" s="31"/>
      <c r="R154" s="31"/>
      <c r="S154" s="31"/>
      <c r="T154" s="31"/>
      <c r="U154" s="31">
        <f t="shared" si="33"/>
        <v>0</v>
      </c>
      <c r="V154" s="31"/>
      <c r="W154" s="31">
        <f t="shared" si="34"/>
        <v>0</v>
      </c>
      <c r="X154" s="31"/>
      <c r="Y154" s="31">
        <f t="shared" si="35"/>
        <v>0</v>
      </c>
      <c r="Z154" s="31"/>
      <c r="AA154" s="31">
        <f t="shared" si="36"/>
        <v>0</v>
      </c>
      <c r="AB154" s="31"/>
      <c r="AC154" s="31"/>
      <c r="AD154" s="31"/>
      <c r="AE154" s="31"/>
      <c r="AF154" s="31">
        <f t="shared" si="38"/>
        <v>0</v>
      </c>
      <c r="AG154" s="31"/>
      <c r="AH154" s="31">
        <f t="shared" si="39"/>
        <v>0</v>
      </c>
      <c r="AI154" s="31"/>
      <c r="AJ154" s="31">
        <f t="shared" si="40"/>
        <v>0</v>
      </c>
      <c r="AK154" s="4" t="s">
        <v>251</v>
      </c>
      <c r="AL154" s="1"/>
      <c r="AM154" s="43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="1" customFormat="1" ht="51.75">
      <c r="A155" s="28" t="s">
        <v>252</v>
      </c>
      <c r="B155" s="41" t="s">
        <v>253</v>
      </c>
      <c r="C155" s="44" t="s">
        <v>29</v>
      </c>
      <c r="D155" s="30"/>
      <c r="E155" s="30"/>
      <c r="F155" s="31"/>
      <c r="G155" s="31">
        <v>7665.7780000000002</v>
      </c>
      <c r="H155" s="31">
        <f t="shared" si="45"/>
        <v>7665.7780000000002</v>
      </c>
      <c r="I155" s="31"/>
      <c r="J155" s="31">
        <f t="shared" si="41"/>
        <v>7665.7780000000002</v>
      </c>
      <c r="K155" s="31"/>
      <c r="L155" s="31">
        <f t="shared" si="42"/>
        <v>7665.7780000000002</v>
      </c>
      <c r="M155" s="31"/>
      <c r="N155" s="31">
        <f t="shared" si="30"/>
        <v>7665.7780000000002</v>
      </c>
      <c r="O155" s="31">
        <v>24.5</v>
      </c>
      <c r="P155" s="31">
        <f t="shared" si="31"/>
        <v>7690.2780000000002</v>
      </c>
      <c r="Q155" s="31"/>
      <c r="R155" s="31"/>
      <c r="S155" s="31"/>
      <c r="T155" s="31"/>
      <c r="U155" s="31">
        <f t="shared" si="33"/>
        <v>0</v>
      </c>
      <c r="V155" s="31"/>
      <c r="W155" s="31">
        <f t="shared" si="34"/>
        <v>0</v>
      </c>
      <c r="X155" s="31"/>
      <c r="Y155" s="31">
        <f t="shared" si="35"/>
        <v>0</v>
      </c>
      <c r="Z155" s="31"/>
      <c r="AA155" s="31">
        <f t="shared" si="36"/>
        <v>0</v>
      </c>
      <c r="AB155" s="31"/>
      <c r="AC155" s="31"/>
      <c r="AD155" s="31"/>
      <c r="AE155" s="31"/>
      <c r="AF155" s="31">
        <f t="shared" si="38"/>
        <v>0</v>
      </c>
      <c r="AG155" s="31"/>
      <c r="AH155" s="31">
        <f t="shared" si="39"/>
        <v>0</v>
      </c>
      <c r="AI155" s="31"/>
      <c r="AJ155" s="31">
        <f t="shared" si="40"/>
        <v>0</v>
      </c>
      <c r="AK155" s="4" t="s">
        <v>254</v>
      </c>
      <c r="AL155" s="1"/>
      <c r="AM155" s="43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="20" customFormat="1" ht="33.75" customHeight="1">
      <c r="A156" s="21"/>
      <c r="B156" s="22" t="s">
        <v>255</v>
      </c>
      <c r="C156" s="23" t="s">
        <v>20</v>
      </c>
      <c r="D156" s="24">
        <f>D161+D160+D159+D158+D157</f>
        <v>64748.000000000007</v>
      </c>
      <c r="E156" s="24">
        <f>E161+E160+E159+E158+E157</f>
        <v>0</v>
      </c>
      <c r="F156" s="25">
        <f t="shared" si="46"/>
        <v>64748.000000000007</v>
      </c>
      <c r="G156" s="86">
        <f>G161+G160+G159+G158+G157</f>
        <v>65434.583730000006</v>
      </c>
      <c r="H156" s="86">
        <f t="shared" si="45"/>
        <v>130182.58373000001</v>
      </c>
      <c r="I156" s="86">
        <f>I161+I160+I159+I158+I157</f>
        <v>0</v>
      </c>
      <c r="J156" s="86">
        <f t="shared" si="41"/>
        <v>130182.58373000001</v>
      </c>
      <c r="K156" s="86">
        <f>K161+K160+K159+K158+K157</f>
        <v>-20284.093000000001</v>
      </c>
      <c r="L156" s="86">
        <f t="shared" si="42"/>
        <v>109898.49073000002</v>
      </c>
      <c r="M156" s="86">
        <f>M161+M160+M159+M158+M157</f>
        <v>0</v>
      </c>
      <c r="N156" s="86">
        <f t="shared" si="30"/>
        <v>109898.49073000002</v>
      </c>
      <c r="O156" s="86">
        <f>O161+O160+O159+O158+O157</f>
        <v>0</v>
      </c>
      <c r="P156" s="86">
        <f t="shared" si="31"/>
        <v>109898.49073000002</v>
      </c>
      <c r="Q156" s="25">
        <f>Q161+Q160+Q159+Q158+Q157</f>
        <v>32708.599999999999</v>
      </c>
      <c r="R156" s="25">
        <f>R161+R160+R159+R158+R157</f>
        <v>0</v>
      </c>
      <c r="S156" s="25">
        <f t="shared" si="32"/>
        <v>32708.599999999999</v>
      </c>
      <c r="T156" s="25">
        <f>T161+T160+T159+T158+T157</f>
        <v>0</v>
      </c>
      <c r="U156" s="25">
        <f t="shared" si="33"/>
        <v>32708.599999999999</v>
      </c>
      <c r="V156" s="25">
        <f>V161+V160+V159+V158+V157</f>
        <v>0</v>
      </c>
      <c r="W156" s="25">
        <f t="shared" si="34"/>
        <v>32708.599999999999</v>
      </c>
      <c r="X156" s="25">
        <f>X161+X160+X159+X158+X157</f>
        <v>20284.093000000001</v>
      </c>
      <c r="Y156" s="25">
        <f t="shared" si="35"/>
        <v>52992.692999999999</v>
      </c>
      <c r="Z156" s="25">
        <f>Z161+Z160+Z159+Z158+Z157</f>
        <v>0</v>
      </c>
      <c r="AA156" s="25">
        <f t="shared" si="36"/>
        <v>52992.692999999999</v>
      </c>
      <c r="AB156" s="25">
        <f>AB161+AB160+AB159+AB158+AB157</f>
        <v>0</v>
      </c>
      <c r="AC156" s="25">
        <f>AC161+AC160+AC159+AC158+AC157</f>
        <v>0</v>
      </c>
      <c r="AD156" s="25">
        <f t="shared" si="37"/>
        <v>0</v>
      </c>
      <c r="AE156" s="25">
        <f>AE161+AE160+AE159+AE158+AE157</f>
        <v>0</v>
      </c>
      <c r="AF156" s="25">
        <f t="shared" si="38"/>
        <v>0</v>
      </c>
      <c r="AG156" s="25">
        <f>AG161+AG160+AG159+AG158+AG157</f>
        <v>0</v>
      </c>
      <c r="AH156" s="25">
        <f t="shared" si="39"/>
        <v>0</v>
      </c>
      <c r="AI156" s="25">
        <f>AI161+AI160+AI159+AI158+AI157</f>
        <v>0</v>
      </c>
      <c r="AJ156" s="25">
        <f t="shared" si="40"/>
        <v>0</v>
      </c>
      <c r="AK156" s="26"/>
      <c r="AL156" s="27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</row>
    <row r="157" ht="51.75">
      <c r="A157" s="28" t="s">
        <v>256</v>
      </c>
      <c r="B157" s="41" t="s">
        <v>257</v>
      </c>
      <c r="C157" s="44" t="s">
        <v>29</v>
      </c>
      <c r="D157" s="30">
        <f>5844.6+120.7</f>
        <v>5965.3000000000002</v>
      </c>
      <c r="E157" s="30"/>
      <c r="F157" s="31">
        <f t="shared" si="46"/>
        <v>5965.3000000000002</v>
      </c>
      <c r="G157" s="31">
        <v>6034.6826300000002</v>
      </c>
      <c r="H157" s="31">
        <f t="shared" si="45"/>
        <v>11999.98263</v>
      </c>
      <c r="I157" s="31"/>
      <c r="J157" s="31">
        <f t="shared" si="41"/>
        <v>11999.98263</v>
      </c>
      <c r="K157" s="31"/>
      <c r="L157" s="31">
        <f t="shared" si="42"/>
        <v>11999.98263</v>
      </c>
      <c r="M157" s="31"/>
      <c r="N157" s="31">
        <f t="shared" si="30"/>
        <v>11999.98263</v>
      </c>
      <c r="O157" s="31"/>
      <c r="P157" s="31">
        <f t="shared" si="31"/>
        <v>11999.98263</v>
      </c>
      <c r="Q157" s="31">
        <v>0</v>
      </c>
      <c r="R157" s="31"/>
      <c r="S157" s="31">
        <f t="shared" si="32"/>
        <v>0</v>
      </c>
      <c r="T157" s="31"/>
      <c r="U157" s="31">
        <f t="shared" si="33"/>
        <v>0</v>
      </c>
      <c r="V157" s="31"/>
      <c r="W157" s="31">
        <f t="shared" si="34"/>
        <v>0</v>
      </c>
      <c r="X157" s="31"/>
      <c r="Y157" s="31">
        <f t="shared" si="35"/>
        <v>0</v>
      </c>
      <c r="Z157" s="31"/>
      <c r="AA157" s="31">
        <f t="shared" si="36"/>
        <v>0</v>
      </c>
      <c r="AB157" s="31">
        <v>0</v>
      </c>
      <c r="AC157" s="31"/>
      <c r="AD157" s="31">
        <f t="shared" si="37"/>
        <v>0</v>
      </c>
      <c r="AE157" s="31"/>
      <c r="AF157" s="31">
        <f t="shared" si="38"/>
        <v>0</v>
      </c>
      <c r="AG157" s="31"/>
      <c r="AH157" s="31">
        <f t="shared" si="39"/>
        <v>0</v>
      </c>
      <c r="AI157" s="31"/>
      <c r="AJ157" s="31">
        <f t="shared" si="40"/>
        <v>0</v>
      </c>
      <c r="AK157" s="4" t="s">
        <v>258</v>
      </c>
      <c r="AM157" s="43"/>
    </row>
    <row r="158" ht="51.75">
      <c r="A158" s="28" t="s">
        <v>259</v>
      </c>
      <c r="B158" s="41" t="s">
        <v>260</v>
      </c>
      <c r="C158" s="44" t="s">
        <v>29</v>
      </c>
      <c r="D158" s="30">
        <f>17964-367.1</f>
        <v>17596.900000000001</v>
      </c>
      <c r="E158" s="30"/>
      <c r="F158" s="31">
        <f t="shared" si="46"/>
        <v>17596.900000000001</v>
      </c>
      <c r="G158" s="31">
        <f>4006.86525+25700.58505</f>
        <v>29707.4503</v>
      </c>
      <c r="H158" s="31">
        <f t="shared" si="45"/>
        <v>47304.350300000006</v>
      </c>
      <c r="I158" s="31"/>
      <c r="J158" s="31">
        <f t="shared" si="41"/>
        <v>47304.350300000006</v>
      </c>
      <c r="K158" s="31">
        <v>-20284.093000000001</v>
      </c>
      <c r="L158" s="31">
        <f t="shared" si="42"/>
        <v>27020.257300000005</v>
      </c>
      <c r="M158" s="31"/>
      <c r="N158" s="31">
        <f t="shared" si="30"/>
        <v>27020.257300000005</v>
      </c>
      <c r="O158" s="31"/>
      <c r="P158" s="31">
        <f t="shared" si="31"/>
        <v>27020.257300000005</v>
      </c>
      <c r="Q158" s="31">
        <v>0</v>
      </c>
      <c r="R158" s="31"/>
      <c r="S158" s="31">
        <f t="shared" si="32"/>
        <v>0</v>
      </c>
      <c r="T158" s="31"/>
      <c r="U158" s="31">
        <f t="shared" si="33"/>
        <v>0</v>
      </c>
      <c r="V158" s="31"/>
      <c r="W158" s="31">
        <f t="shared" si="34"/>
        <v>0</v>
      </c>
      <c r="X158" s="31">
        <v>20284.093000000001</v>
      </c>
      <c r="Y158" s="31">
        <f t="shared" si="35"/>
        <v>20284.093000000001</v>
      </c>
      <c r="Z158" s="31"/>
      <c r="AA158" s="31">
        <f t="shared" si="36"/>
        <v>20284.093000000001</v>
      </c>
      <c r="AB158" s="31">
        <v>0</v>
      </c>
      <c r="AC158" s="31"/>
      <c r="AD158" s="31">
        <f t="shared" si="37"/>
        <v>0</v>
      </c>
      <c r="AE158" s="31"/>
      <c r="AF158" s="31">
        <f t="shared" si="38"/>
        <v>0</v>
      </c>
      <c r="AG158" s="31"/>
      <c r="AH158" s="31">
        <f t="shared" si="39"/>
        <v>0</v>
      </c>
      <c r="AI158" s="31"/>
      <c r="AJ158" s="31">
        <f t="shared" si="40"/>
        <v>0</v>
      </c>
      <c r="AK158" s="4" t="s">
        <v>261</v>
      </c>
      <c r="AM158" s="43"/>
    </row>
    <row r="159" ht="51.75">
      <c r="A159" s="28" t="s">
        <v>262</v>
      </c>
      <c r="B159" s="41" t="s">
        <v>263</v>
      </c>
      <c r="C159" s="44" t="s">
        <v>29</v>
      </c>
      <c r="D159" s="30">
        <v>9975.2999999999993</v>
      </c>
      <c r="E159" s="30"/>
      <c r="F159" s="31">
        <f t="shared" si="46"/>
        <v>9975.2999999999993</v>
      </c>
      <c r="G159" s="31">
        <f>3971.35388+25721.09692</f>
        <v>29692.450799999999</v>
      </c>
      <c r="H159" s="31">
        <f t="shared" si="45"/>
        <v>39667.750799999994</v>
      </c>
      <c r="I159" s="31"/>
      <c r="J159" s="31">
        <f t="shared" si="41"/>
        <v>39667.750799999994</v>
      </c>
      <c r="K159" s="31"/>
      <c r="L159" s="31">
        <f t="shared" si="42"/>
        <v>39667.750799999994</v>
      </c>
      <c r="M159" s="31"/>
      <c r="N159" s="31">
        <f t="shared" si="30"/>
        <v>39667.750799999994</v>
      </c>
      <c r="O159" s="31"/>
      <c r="P159" s="31">
        <f t="shared" si="31"/>
        <v>39667.750799999994</v>
      </c>
      <c r="Q159" s="31">
        <v>0</v>
      </c>
      <c r="R159" s="31"/>
      <c r="S159" s="31">
        <f t="shared" si="32"/>
        <v>0</v>
      </c>
      <c r="T159" s="31"/>
      <c r="U159" s="31">
        <f t="shared" si="33"/>
        <v>0</v>
      </c>
      <c r="V159" s="31"/>
      <c r="W159" s="31">
        <f t="shared" si="34"/>
        <v>0</v>
      </c>
      <c r="X159" s="31"/>
      <c r="Y159" s="31">
        <f t="shared" si="35"/>
        <v>0</v>
      </c>
      <c r="Z159" s="31"/>
      <c r="AA159" s="31">
        <f t="shared" si="36"/>
        <v>0</v>
      </c>
      <c r="AB159" s="31">
        <v>0</v>
      </c>
      <c r="AC159" s="31"/>
      <c r="AD159" s="31">
        <f t="shared" si="37"/>
        <v>0</v>
      </c>
      <c r="AE159" s="31"/>
      <c r="AF159" s="31">
        <f t="shared" si="38"/>
        <v>0</v>
      </c>
      <c r="AG159" s="31"/>
      <c r="AH159" s="31">
        <f t="shared" si="39"/>
        <v>0</v>
      </c>
      <c r="AI159" s="31"/>
      <c r="AJ159" s="31">
        <f t="shared" si="40"/>
        <v>0</v>
      </c>
      <c r="AK159" s="4" t="s">
        <v>264</v>
      </c>
      <c r="AM159" s="43"/>
    </row>
    <row r="160" ht="51.75">
      <c r="A160" s="28" t="s">
        <v>265</v>
      </c>
      <c r="B160" s="41" t="s">
        <v>266</v>
      </c>
      <c r="C160" s="44" t="s">
        <v>29</v>
      </c>
      <c r="D160" s="30">
        <v>31210.5</v>
      </c>
      <c r="E160" s="30"/>
      <c r="F160" s="31">
        <f t="shared" si="46"/>
        <v>31210.5</v>
      </c>
      <c r="G160" s="31"/>
      <c r="H160" s="31">
        <f t="shared" si="45"/>
        <v>31210.5</v>
      </c>
      <c r="I160" s="31"/>
      <c r="J160" s="31">
        <f t="shared" si="41"/>
        <v>31210.5</v>
      </c>
      <c r="K160" s="31"/>
      <c r="L160" s="31">
        <f t="shared" si="42"/>
        <v>31210.5</v>
      </c>
      <c r="M160" s="31"/>
      <c r="N160" s="31">
        <f t="shared" si="30"/>
        <v>31210.5</v>
      </c>
      <c r="O160" s="31"/>
      <c r="P160" s="31">
        <f t="shared" si="31"/>
        <v>31210.5</v>
      </c>
      <c r="Q160" s="31">
        <v>0</v>
      </c>
      <c r="R160" s="31"/>
      <c r="S160" s="31">
        <f t="shared" si="32"/>
        <v>0</v>
      </c>
      <c r="T160" s="31"/>
      <c r="U160" s="31">
        <f t="shared" si="33"/>
        <v>0</v>
      </c>
      <c r="V160" s="31"/>
      <c r="W160" s="31">
        <f t="shared" si="34"/>
        <v>0</v>
      </c>
      <c r="X160" s="31"/>
      <c r="Y160" s="31">
        <f t="shared" si="35"/>
        <v>0</v>
      </c>
      <c r="Z160" s="31"/>
      <c r="AA160" s="31">
        <f t="shared" si="36"/>
        <v>0</v>
      </c>
      <c r="AB160" s="31">
        <v>0</v>
      </c>
      <c r="AC160" s="31"/>
      <c r="AD160" s="31">
        <f t="shared" si="37"/>
        <v>0</v>
      </c>
      <c r="AE160" s="31"/>
      <c r="AF160" s="31">
        <f t="shared" si="38"/>
        <v>0</v>
      </c>
      <c r="AG160" s="31"/>
      <c r="AH160" s="31">
        <f t="shared" si="39"/>
        <v>0</v>
      </c>
      <c r="AI160" s="31"/>
      <c r="AJ160" s="31">
        <f t="shared" si="40"/>
        <v>0</v>
      </c>
      <c r="AK160" s="4" t="s">
        <v>267</v>
      </c>
      <c r="AM160" s="43"/>
    </row>
    <row r="161" ht="51.75">
      <c r="A161" s="28" t="s">
        <v>268</v>
      </c>
      <c r="B161" s="41" t="s">
        <v>269</v>
      </c>
      <c r="C161" s="44" t="s">
        <v>29</v>
      </c>
      <c r="D161" s="30">
        <v>0</v>
      </c>
      <c r="E161" s="30"/>
      <c r="F161" s="31">
        <f t="shared" si="46"/>
        <v>0</v>
      </c>
      <c r="G161" s="31"/>
      <c r="H161" s="31">
        <f t="shared" si="45"/>
        <v>0</v>
      </c>
      <c r="I161" s="31"/>
      <c r="J161" s="31">
        <f t="shared" si="41"/>
        <v>0</v>
      </c>
      <c r="K161" s="31"/>
      <c r="L161" s="31">
        <f t="shared" si="42"/>
        <v>0</v>
      </c>
      <c r="M161" s="31"/>
      <c r="N161" s="31">
        <f t="shared" si="30"/>
        <v>0</v>
      </c>
      <c r="O161" s="31"/>
      <c r="P161" s="31">
        <f t="shared" si="31"/>
        <v>0</v>
      </c>
      <c r="Q161" s="31">
        <v>32708.599999999999</v>
      </c>
      <c r="R161" s="31"/>
      <c r="S161" s="31">
        <f t="shared" si="32"/>
        <v>32708.599999999999</v>
      </c>
      <c r="T161" s="31"/>
      <c r="U161" s="31">
        <f t="shared" si="33"/>
        <v>32708.599999999999</v>
      </c>
      <c r="V161" s="31"/>
      <c r="W161" s="31">
        <f t="shared" si="34"/>
        <v>32708.599999999999</v>
      </c>
      <c r="X161" s="31"/>
      <c r="Y161" s="31">
        <f t="shared" si="35"/>
        <v>32708.599999999999</v>
      </c>
      <c r="Z161" s="31"/>
      <c r="AA161" s="31">
        <f t="shared" si="36"/>
        <v>32708.599999999999</v>
      </c>
      <c r="AB161" s="31">
        <v>0</v>
      </c>
      <c r="AC161" s="31"/>
      <c r="AD161" s="31">
        <f t="shared" si="37"/>
        <v>0</v>
      </c>
      <c r="AE161" s="31"/>
      <c r="AF161" s="31">
        <f t="shared" si="38"/>
        <v>0</v>
      </c>
      <c r="AG161" s="31"/>
      <c r="AH161" s="31">
        <f t="shared" si="39"/>
        <v>0</v>
      </c>
      <c r="AI161" s="31"/>
      <c r="AJ161" s="31">
        <f t="shared" si="40"/>
        <v>0</v>
      </c>
      <c r="AK161" s="4" t="s">
        <v>270</v>
      </c>
      <c r="AM161" s="43"/>
      <c r="AO161" s="1"/>
    </row>
    <row r="162" s="20" customFormat="1" ht="33.75" customHeight="1">
      <c r="A162" s="21"/>
      <c r="B162" s="22" t="s">
        <v>271</v>
      </c>
      <c r="C162" s="22"/>
      <c r="D162" s="24">
        <f>D15+D59+D96+D101+D133+D138+D156+D130</f>
        <v>5273844.6999999993</v>
      </c>
      <c r="E162" s="24">
        <f>E15+E59+E96+E101+E133+E138+E156+E130</f>
        <v>-32636.400000000001</v>
      </c>
      <c r="F162" s="25">
        <f t="shared" si="46"/>
        <v>5241208.2999999989</v>
      </c>
      <c r="G162" s="25">
        <f>G15+G59+G96+G101+G133+G138+G156+G130</f>
        <v>610706.37844000023</v>
      </c>
      <c r="H162" s="25">
        <f t="shared" si="45"/>
        <v>5851914.678439999</v>
      </c>
      <c r="I162" s="25">
        <f>I15+I59+I96+I101+I133+I138+I156+I130</f>
        <v>79762.992999999988</v>
      </c>
      <c r="J162" s="25">
        <f t="shared" si="41"/>
        <v>5931677.6714399988</v>
      </c>
      <c r="K162" s="25">
        <f>K15+K59+K96+K101+K133+K138+K156+K130</f>
        <v>137869.26627999981</v>
      </c>
      <c r="L162" s="25">
        <f t="shared" si="42"/>
        <v>6069546.9377199989</v>
      </c>
      <c r="M162" s="25">
        <f>M15+M59+M96+M101+M133+M138+M156+M130</f>
        <v>0</v>
      </c>
      <c r="N162" s="25">
        <f t="shared" si="30"/>
        <v>6069546.9377199989</v>
      </c>
      <c r="O162" s="25">
        <f>O15+O59+O96+O101+O133+O138+O156+O130</f>
        <v>-159024.41399999999</v>
      </c>
      <c r="P162" s="25">
        <f t="shared" si="31"/>
        <v>5910522.523719999</v>
      </c>
      <c r="Q162" s="25">
        <f>Q15+Q59+Q96+Q101+Q133+Q138+Q156+Q130</f>
        <v>4877496</v>
      </c>
      <c r="R162" s="25">
        <f>R15+R59+R96+R101+R133+R138+R156+R130</f>
        <v>-135.30000000000001</v>
      </c>
      <c r="S162" s="25">
        <f t="shared" si="32"/>
        <v>4877360.7000000002</v>
      </c>
      <c r="T162" s="25">
        <f>T15+T59+T96+T101+T133+T138+T156+T130</f>
        <v>-269847.88099999999</v>
      </c>
      <c r="U162" s="25">
        <f t="shared" si="33"/>
        <v>4607512.8190000001</v>
      </c>
      <c r="V162" s="25">
        <f>V15+V59+V96+V101+V133+V138+V156+V130</f>
        <v>-5553.0900000000001</v>
      </c>
      <c r="W162" s="25">
        <f t="shared" si="34"/>
        <v>4601959.7290000003</v>
      </c>
      <c r="X162" s="25">
        <f>X15+X59+X96+X101+X133+X138+X156+X130</f>
        <v>520508.45899999992</v>
      </c>
      <c r="Y162" s="25">
        <f t="shared" si="35"/>
        <v>5122468.1880000001</v>
      </c>
      <c r="Z162" s="25">
        <f>Z15+Z59+Z96+Z101+Z133+Z138+Z156+Z130</f>
        <v>-228966.55700000006</v>
      </c>
      <c r="AA162" s="25">
        <f t="shared" si="36"/>
        <v>4893501.6310000001</v>
      </c>
      <c r="AB162" s="25">
        <f>AB15+AB59+AB96+AB101+AB133+AB138+AB156+AB130</f>
        <v>4095356.8999999999</v>
      </c>
      <c r="AC162" s="25">
        <f>AC15+AC59+AC96+AC101+AC133+AC138+AC156+AC130</f>
        <v>0</v>
      </c>
      <c r="AD162" s="25">
        <f t="shared" si="37"/>
        <v>4095356.8999999999</v>
      </c>
      <c r="AE162" s="25">
        <f>AE15+AE59+AE96+AE101+AE133+AE138+AE156+AE130</f>
        <v>-231023.25400000002</v>
      </c>
      <c r="AF162" s="25">
        <f t="shared" si="38"/>
        <v>3864333.6459999997</v>
      </c>
      <c r="AG162" s="25">
        <f>AG15+AG59+AG96+AG101+AG133+AG138+AG156+AG130</f>
        <v>534714.84499999997</v>
      </c>
      <c r="AH162" s="25">
        <f t="shared" si="39"/>
        <v>4399048.4909999995</v>
      </c>
      <c r="AI162" s="25">
        <f>AI15+AI59+AI96+AI101+AI133+AI138+AI156+AI130</f>
        <v>760008.05500000005</v>
      </c>
      <c r="AJ162" s="25">
        <f t="shared" si="40"/>
        <v>5159056.5459999992</v>
      </c>
      <c r="AK162" s="26"/>
      <c r="AL162" s="27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</row>
    <row r="163" ht="17.25">
      <c r="A163" s="28"/>
      <c r="B163" s="87" t="s">
        <v>272</v>
      </c>
      <c r="C163" s="87"/>
      <c r="D163" s="30"/>
      <c r="E163" s="30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M163" s="43"/>
    </row>
    <row r="164" ht="17.25">
      <c r="A164" s="28"/>
      <c r="B164" s="87" t="s">
        <v>145</v>
      </c>
      <c r="C164" s="87"/>
      <c r="D164" s="30">
        <f>D104</f>
        <v>119077</v>
      </c>
      <c r="E164" s="30">
        <f>E104</f>
        <v>0</v>
      </c>
      <c r="F164" s="31">
        <f t="shared" si="46"/>
        <v>119077</v>
      </c>
      <c r="G164" s="31">
        <f>G104</f>
        <v>0</v>
      </c>
      <c r="H164" s="31">
        <f t="shared" si="45"/>
        <v>119077</v>
      </c>
      <c r="I164" s="31">
        <f>I104</f>
        <v>0</v>
      </c>
      <c r="J164" s="31">
        <f t="shared" si="41"/>
        <v>119077</v>
      </c>
      <c r="K164" s="31">
        <f>K104</f>
        <v>0</v>
      </c>
      <c r="L164" s="31">
        <f t="shared" si="42"/>
        <v>119077</v>
      </c>
      <c r="M164" s="31">
        <f>M104</f>
        <v>0</v>
      </c>
      <c r="N164" s="31">
        <f t="shared" si="30"/>
        <v>119077</v>
      </c>
      <c r="O164" s="31">
        <f>O104</f>
        <v>0</v>
      </c>
      <c r="P164" s="31">
        <f t="shared" si="31"/>
        <v>119077</v>
      </c>
      <c r="Q164" s="31">
        <f>Q104</f>
        <v>30161.700000000001</v>
      </c>
      <c r="R164" s="31">
        <f>R104</f>
        <v>0</v>
      </c>
      <c r="S164" s="31">
        <f t="shared" si="32"/>
        <v>30161.700000000001</v>
      </c>
      <c r="T164" s="31">
        <f>T104</f>
        <v>0</v>
      </c>
      <c r="U164" s="31">
        <f t="shared" si="33"/>
        <v>30161.700000000001</v>
      </c>
      <c r="V164" s="31">
        <f>V104</f>
        <v>0</v>
      </c>
      <c r="W164" s="31">
        <f t="shared" si="34"/>
        <v>30161.700000000001</v>
      </c>
      <c r="X164" s="31">
        <f>X104</f>
        <v>0</v>
      </c>
      <c r="Y164" s="31">
        <f t="shared" si="35"/>
        <v>30161.700000000001</v>
      </c>
      <c r="Z164" s="31">
        <f>Z104</f>
        <v>0</v>
      </c>
      <c r="AA164" s="31">
        <f t="shared" si="36"/>
        <v>30161.700000000001</v>
      </c>
      <c r="AB164" s="31">
        <f>AB104</f>
        <v>0</v>
      </c>
      <c r="AC164" s="31">
        <f>AC104</f>
        <v>0</v>
      </c>
      <c r="AD164" s="31">
        <f t="shared" si="37"/>
        <v>0</v>
      </c>
      <c r="AE164" s="31">
        <f>AE104</f>
        <v>0</v>
      </c>
      <c r="AF164" s="31">
        <f t="shared" si="38"/>
        <v>0</v>
      </c>
      <c r="AG164" s="31">
        <f>AG104</f>
        <v>0</v>
      </c>
      <c r="AH164" s="31">
        <f t="shared" si="39"/>
        <v>0</v>
      </c>
      <c r="AI164" s="31">
        <f>AI104</f>
        <v>0</v>
      </c>
      <c r="AJ164" s="31">
        <f t="shared" si="40"/>
        <v>0</v>
      </c>
      <c r="AM164" s="43"/>
    </row>
    <row r="165" ht="17.25">
      <c r="A165" s="28"/>
      <c r="B165" s="88" t="s">
        <v>24</v>
      </c>
      <c r="C165" s="89"/>
      <c r="D165" s="30">
        <f>D18+D62</f>
        <v>2198272.5</v>
      </c>
      <c r="E165" s="30">
        <f>E18+E62</f>
        <v>0</v>
      </c>
      <c r="F165" s="31">
        <f t="shared" si="46"/>
        <v>2198272.5</v>
      </c>
      <c r="G165" s="31">
        <f>G18+G62</f>
        <v>0</v>
      </c>
      <c r="H165" s="31">
        <f t="shared" si="45"/>
        <v>2198272.5</v>
      </c>
      <c r="I165" s="31">
        <f>I18+I62</f>
        <v>0</v>
      </c>
      <c r="J165" s="31">
        <f t="shared" si="41"/>
        <v>2198272.5</v>
      </c>
      <c r="K165" s="31">
        <f>K18+K62</f>
        <v>-546186.19200000004</v>
      </c>
      <c r="L165" s="31">
        <f t="shared" si="42"/>
        <v>1652086.308</v>
      </c>
      <c r="M165" s="31">
        <f>M18+M62</f>
        <v>0</v>
      </c>
      <c r="N165" s="31">
        <f t="shared" si="30"/>
        <v>1652086.308</v>
      </c>
      <c r="O165" s="31">
        <f>O18+O62</f>
        <v>0</v>
      </c>
      <c r="P165" s="31">
        <f t="shared" si="31"/>
        <v>1652086.308</v>
      </c>
      <c r="Q165" s="31">
        <f>Q18+Q62</f>
        <v>2440167.2999999998</v>
      </c>
      <c r="R165" s="31">
        <f>R18+R62</f>
        <v>0</v>
      </c>
      <c r="S165" s="31">
        <f t="shared" si="32"/>
        <v>2440167.2999999998</v>
      </c>
      <c r="T165" s="31">
        <f>T18+T62</f>
        <v>0</v>
      </c>
      <c r="U165" s="31">
        <f t="shared" si="33"/>
        <v>2440167.2999999998</v>
      </c>
      <c r="V165" s="31">
        <f>V18+V62</f>
        <v>0</v>
      </c>
      <c r="W165" s="31">
        <f t="shared" si="34"/>
        <v>2440167.2999999998</v>
      </c>
      <c r="X165" s="31">
        <f>X18+X62</f>
        <v>-769620.179</v>
      </c>
      <c r="Y165" s="31">
        <f t="shared" si="35"/>
        <v>1670547.1209999998</v>
      </c>
      <c r="Z165" s="31">
        <f>Z18+Z62</f>
        <v>0</v>
      </c>
      <c r="AA165" s="31">
        <f t="shared" si="36"/>
        <v>1670547.1209999998</v>
      </c>
      <c r="AB165" s="31">
        <f>AB18+AB62</f>
        <v>2017873.7999999998</v>
      </c>
      <c r="AC165" s="31">
        <f>AC18+AC62</f>
        <v>0</v>
      </c>
      <c r="AD165" s="31">
        <f t="shared" si="37"/>
        <v>2017873.7999999998</v>
      </c>
      <c r="AE165" s="31">
        <f>AE18+AE62</f>
        <v>0</v>
      </c>
      <c r="AF165" s="31">
        <f t="shared" si="38"/>
        <v>2017873.7999999998</v>
      </c>
      <c r="AG165" s="31">
        <f>AG18+AG62</f>
        <v>-174084.66200000001</v>
      </c>
      <c r="AH165" s="31">
        <f t="shared" si="39"/>
        <v>1843789.1379999998</v>
      </c>
      <c r="AI165" s="31">
        <f>AI18+AI62</f>
        <v>0</v>
      </c>
      <c r="AJ165" s="31">
        <f t="shared" si="40"/>
        <v>1843789.1379999998</v>
      </c>
      <c r="AM165" s="43"/>
    </row>
    <row r="166" ht="17.25">
      <c r="A166" s="28"/>
      <c r="B166" s="88" t="s">
        <v>25</v>
      </c>
      <c r="C166" s="89"/>
      <c r="D166" s="30">
        <f>D63</f>
        <v>217796.29999999999</v>
      </c>
      <c r="E166" s="30">
        <f>E63</f>
        <v>0</v>
      </c>
      <c r="F166" s="31">
        <f t="shared" si="46"/>
        <v>217796.29999999999</v>
      </c>
      <c r="G166" s="31">
        <f>G63</f>
        <v>0</v>
      </c>
      <c r="H166" s="31">
        <f t="shared" si="45"/>
        <v>217796.29999999999</v>
      </c>
      <c r="I166" s="31">
        <f>I63</f>
        <v>0</v>
      </c>
      <c r="J166" s="31">
        <f t="shared" si="41"/>
        <v>217796.29999999999</v>
      </c>
      <c r="K166" s="31">
        <f>K63+K19</f>
        <v>280651.40000000002</v>
      </c>
      <c r="L166" s="31">
        <f t="shared" si="42"/>
        <v>498447.70000000001</v>
      </c>
      <c r="M166" s="31">
        <f>M63+M19</f>
        <v>0</v>
      </c>
      <c r="N166" s="31">
        <f t="shared" si="30"/>
        <v>498447.70000000001</v>
      </c>
      <c r="O166" s="31">
        <f>O63+O19</f>
        <v>0</v>
      </c>
      <c r="P166" s="31">
        <f t="shared" si="31"/>
        <v>498447.70000000001</v>
      </c>
      <c r="Q166" s="31">
        <f>Q63</f>
        <v>218954.20000000001</v>
      </c>
      <c r="R166" s="31">
        <f>R63</f>
        <v>0</v>
      </c>
      <c r="S166" s="31">
        <f t="shared" si="32"/>
        <v>218954.20000000001</v>
      </c>
      <c r="T166" s="31">
        <f>T63</f>
        <v>0</v>
      </c>
      <c r="U166" s="31">
        <f t="shared" si="33"/>
        <v>218954.20000000001</v>
      </c>
      <c r="V166" s="31">
        <f>V63</f>
        <v>0</v>
      </c>
      <c r="W166" s="31">
        <f t="shared" si="34"/>
        <v>218954.20000000001</v>
      </c>
      <c r="X166" s="31">
        <f>X63+X19</f>
        <v>671530.09999999998</v>
      </c>
      <c r="Y166" s="75">
        <f t="shared" si="35"/>
        <v>890484.30000000005</v>
      </c>
      <c r="Z166" s="75">
        <f>Z63+Z19</f>
        <v>0</v>
      </c>
      <c r="AA166" s="75">
        <f t="shared" si="36"/>
        <v>890484.30000000005</v>
      </c>
      <c r="AB166" s="31">
        <f>AB63</f>
        <v>218954.20000000001</v>
      </c>
      <c r="AC166" s="31">
        <f>AC63</f>
        <v>0</v>
      </c>
      <c r="AD166" s="31">
        <f t="shared" si="37"/>
        <v>218954.20000000001</v>
      </c>
      <c r="AE166" s="31">
        <f>AE63</f>
        <v>0</v>
      </c>
      <c r="AF166" s="31">
        <f t="shared" si="38"/>
        <v>218954.20000000001</v>
      </c>
      <c r="AG166" s="31">
        <f>AG63+AG19</f>
        <v>617168.09999999998</v>
      </c>
      <c r="AH166" s="31">
        <f t="shared" si="39"/>
        <v>836122.30000000005</v>
      </c>
      <c r="AI166" s="31">
        <f>AI63+AI19</f>
        <v>0</v>
      </c>
      <c r="AJ166" s="31">
        <f t="shared" si="40"/>
        <v>836122.30000000005</v>
      </c>
      <c r="AM166" s="43"/>
    </row>
    <row r="167" ht="17.25">
      <c r="A167" s="28"/>
      <c r="B167" s="88" t="s">
        <v>26</v>
      </c>
      <c r="C167" s="89"/>
      <c r="D167" s="30"/>
      <c r="E167" s="30"/>
      <c r="F167" s="31"/>
      <c r="G167" s="31">
        <f>G20</f>
        <v>150210.70758000002</v>
      </c>
      <c r="H167" s="31">
        <f t="shared" si="45"/>
        <v>150210.70758000002</v>
      </c>
      <c r="I167" s="31">
        <f>I20</f>
        <v>0</v>
      </c>
      <c r="J167" s="31">
        <f t="shared" si="41"/>
        <v>150210.70758000002</v>
      </c>
      <c r="K167" s="31">
        <f>K20</f>
        <v>290108.38799999998</v>
      </c>
      <c r="L167" s="31">
        <f t="shared" si="42"/>
        <v>440319.09557999996</v>
      </c>
      <c r="M167" s="31">
        <f>M20</f>
        <v>0</v>
      </c>
      <c r="N167" s="31">
        <f t="shared" si="30"/>
        <v>440319.09557999996</v>
      </c>
      <c r="O167" s="31">
        <f>O20</f>
        <v>74371.914000000004</v>
      </c>
      <c r="P167" s="31">
        <f t="shared" si="31"/>
        <v>514691.00957999995</v>
      </c>
      <c r="Q167" s="31"/>
      <c r="R167" s="31"/>
      <c r="S167" s="31"/>
      <c r="T167" s="31">
        <f>T20</f>
        <v>0</v>
      </c>
      <c r="U167" s="31">
        <f t="shared" si="33"/>
        <v>0</v>
      </c>
      <c r="V167" s="31">
        <f>V20</f>
        <v>0</v>
      </c>
      <c r="W167" s="31">
        <f t="shared" si="34"/>
        <v>0</v>
      </c>
      <c r="X167" s="31">
        <f>X20</f>
        <v>0</v>
      </c>
      <c r="Y167" s="31">
        <f t="shared" si="35"/>
        <v>0</v>
      </c>
      <c r="Z167" s="31">
        <f>Z20</f>
        <v>0</v>
      </c>
      <c r="AA167" s="31">
        <f t="shared" si="36"/>
        <v>0</v>
      </c>
      <c r="AB167" s="31"/>
      <c r="AC167" s="31"/>
      <c r="AD167" s="31"/>
      <c r="AE167" s="31">
        <f>AE20</f>
        <v>0</v>
      </c>
      <c r="AF167" s="31">
        <f t="shared" si="38"/>
        <v>0</v>
      </c>
      <c r="AG167" s="31">
        <f>AG20</f>
        <v>0</v>
      </c>
      <c r="AH167" s="31">
        <f t="shared" si="39"/>
        <v>0</v>
      </c>
      <c r="AI167" s="31">
        <f>AI20</f>
        <v>0</v>
      </c>
      <c r="AJ167" s="31">
        <f t="shared" si="40"/>
        <v>0</v>
      </c>
      <c r="AM167" s="43"/>
    </row>
    <row r="168" ht="17.25">
      <c r="A168" s="28"/>
      <c r="B168" s="87" t="s">
        <v>273</v>
      </c>
      <c r="C168" s="87"/>
      <c r="D168" s="90"/>
      <c r="E168" s="90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M168" s="43"/>
    </row>
    <row r="169" ht="17.25">
      <c r="A169" s="28"/>
      <c r="B169" s="92" t="s">
        <v>274</v>
      </c>
      <c r="C169" s="92"/>
      <c r="D169" s="30">
        <f>D21+D29+D35+D43+D49+D50+D64+D65+D66+D67+D68+D69+D72+D73+D78+D97+D134+D135+D139+D140+D141+D142+D143+D144+D145+D146+D147+D148+D149+D150+D151+D152+D157+D158+D159+D160+D161</f>
        <v>2551684.4999999991</v>
      </c>
      <c r="E169" s="30">
        <f>E21+E29+E35+E43+E49+E50+E64+E65+E66+E67+E68+E69+E72+E73+E78+E97+E134+E135+E139+E140+E141+E142+E143+E144+E145+E146+E147+E148+E149+E150+E151+E152+E157+E158+E159+E160+E161</f>
        <v>0</v>
      </c>
      <c r="F169" s="31">
        <f t="shared" si="46"/>
        <v>2551684.4999999991</v>
      </c>
      <c r="G169" s="75">
        <f>G21+G29+G35+G43+G49+G50+G64+G65+G66+G67+G68+G69+G72+G73+G78+G97+G134+G135+G139+G140+G141+G142+G143+G144+G145+G146+G147+G148+G149+G150+G151+G152+G157+G158+G159+G160+G161+G51+G54+G57+G58+G88+G136+G153+G154+G155+G132+G137</f>
        <v>220740.05675999998</v>
      </c>
      <c r="H169" s="31">
        <f t="shared" si="45"/>
        <v>2772424.5567599991</v>
      </c>
      <c r="I169" s="31">
        <f>I21+I29+I35+I43+I49+I50+I64+I65+I66+I67+I68+I69+I72+I73+I78+I97+I134+I135+I139+I140+I141+I142+I143+I144+I145+I146+I147+I148+I149+I150+I151+I152+I157+I158+I159+I160+I161+I51+I54+I57+I58+I88+I136+I153+I154+I155+I132+I137</f>
        <v>0</v>
      </c>
      <c r="J169" s="31">
        <f t="shared" si="41"/>
        <v>2772424.5567599991</v>
      </c>
      <c r="K169" s="31">
        <f>K21+K29+K35+K43+K49+K50+K64+K65+K66+K67+K68+K69+K72+K73+K78+K97+K134+K135+K139+K140+K141+K142+K143+K144+K145+K146+K147+K148+K149+K150+K151+K152+K157+K158+K159+K160+K161+K51+K54+K57+K58+K88+K136+K153+K154+K155+K132+K137+K89</f>
        <v>-295201.80172000005</v>
      </c>
      <c r="L169" s="31">
        <f t="shared" si="42"/>
        <v>2477222.7550399993</v>
      </c>
      <c r="M169" s="31">
        <f>M21+M29+M35+M43+M49+M50+M64+M65+M66+M67+M68+M69+M72+M73+M78+M97+M134+M135+M139+M140+M141+M142+M143+M144+M145+M146+M147+M148+M149+M150+M151+M152+M157+M158+M159+M160+M161+M51+M54+M57+M58+M88+M136+M153+M154+M155+M132+M137+M89</f>
        <v>0</v>
      </c>
      <c r="N169" s="31">
        <f t="shared" si="30"/>
        <v>2477222.7550399993</v>
      </c>
      <c r="O169" s="31">
        <f>O21+O29+O35+O43+O49+O50+O64+O65+O66+O67+O68+O69+O72+O73+O78+O97+O134+O135+O139+O140+O141+O142+O143+O144+O145+O146+O147+O148+O149+O150+O151+O152+O157+O158+O159+O160+O161+O51+O54+O57+O58+O88+O136+O153+O154+O155+O132+O137+O89+O90+O91+O92+O94+O95</f>
        <v>-111354.658</v>
      </c>
      <c r="P169" s="31">
        <f t="shared" si="31"/>
        <v>2365868.0970399994</v>
      </c>
      <c r="Q169" s="31">
        <f>Q21+Q29+Q35+Q43+Q49+Q50+Q64+Q65+Q66+Q67+Q68+Q69+Q72+Q73+Q78+Q97+Q134+Q135+Q139+Q140+Q141+Q142+Q143+Q144+Q145+Q146+Q147+Q148+Q149+Q150+Q151+Q152+Q157+Q158+Q159+Q160+Q161</f>
        <v>2829685</v>
      </c>
      <c r="R169" s="31">
        <f>R21+R29+R35+R43+R49+R50+R64+R65+R66+R67+R68+R69+R72+R73+R78+R97+R134+R135+R139+R140+R141+R142+R143+R144+R145+R146+R147+R148+R149+R150+R151+R152+R157+R158+R159+R160+R161</f>
        <v>0</v>
      </c>
      <c r="S169" s="31">
        <f t="shared" si="32"/>
        <v>2829685</v>
      </c>
      <c r="T169" s="75">
        <f>T21+T29+T35+T43+T49+T50+T64+T65+T66+T67+T68+T69+T72+T73+T78+T97+T134+T135+T139+T140+T141+T142+T143+T144+T145+T146+T147+T148+T149+T150+T151+T152+T157+T158+T159+T160+T161+T51+T54+T57+T58+T88+T136+T153+T154+T155+T132+T137</f>
        <v>-313169.79999999999</v>
      </c>
      <c r="U169" s="31">
        <f t="shared" si="33"/>
        <v>2516515.2000000002</v>
      </c>
      <c r="V169" s="31">
        <f>V21+V29+V35+V43+V49+V50+V64+V65+V66+V67+V68+V69+V72+V73+V78+V97+V134+V135+V139+V140+V141+V142+V143+V144+V145+V146+V147+V148+V149+V150+V151+V152+V157+V158+V159+V160+V161+V51+V54+V57+V58+V88+V136+V153+V154+V155+V132+V137</f>
        <v>0</v>
      </c>
      <c r="W169" s="31">
        <f t="shared" si="34"/>
        <v>2516515.2000000002</v>
      </c>
      <c r="X169" s="31">
        <f>X21+X29+X35+X43+X49+X50+X64+X65+X66+X67+X68+X69+X72+X73+X78+X97+X134+X135+X139+X140+X141+X142+X143+X144+X145+X146+X147+X148+X149+X150+X151+X152+X157+X158+X159+X160+X161+X51+X54+X57+X58+X88+X136+X153+X154+X155+X132+X137+X89</f>
        <v>171158.83699999997</v>
      </c>
      <c r="Y169" s="31">
        <f t="shared" si="35"/>
        <v>2687674.037</v>
      </c>
      <c r="Z169" s="75">
        <f>Z21+Z29+Z35+Z43+Z49+Z50+Z64+Z65+Z66+Z67+Z68+Z69+Z72+Z73+Z78+Z97+Z134+Z135+Z139+Z140+Z141+Z142+Z143+Z144+Z145+Z146+Z147+Z148+Z149+Z150+Z151+Z152+Z157+Z158+Z159+Z160+Z161+Z51+Z54+Z57+Z58+Z88+Z136+Z153+Z154+Z155+Z132+Z137+Z89+Z90+Z91+Z92+Z94+Z95</f>
        <v>167404.90599999999</v>
      </c>
      <c r="AA169" s="31">
        <f t="shared" si="36"/>
        <v>2855078.943</v>
      </c>
      <c r="AB169" s="31">
        <f>AB21+AB29+AB35+AB43+AB49+AB50+AB64+AB65+AB66+AB67+AB68+AB69+AB72+AB73+AB78+AB97+AB134+AB135+AB139+AB140+AB141+AB142+AB143+AB144+AB145+AB146+AB147+AB148+AB149+AB150+AB151+AB152+AB157+AB158+AB159+AB160+AB161</f>
        <v>1653713.6999999995</v>
      </c>
      <c r="AC169" s="31">
        <f>AC21+AC29+AC35+AC43+AC49+AC50+AC64+AC65+AC66+AC67+AC68+AC69+AC72+AC73+AC78+AC97+AC134+AC135+AC139+AC140+AC141+AC142+AC143+AC144+AC145+AC146+AC147+AC148+AC149+AC150+AC151+AC152+AC157+AC158+AC159+AC160+AC161</f>
        <v>0</v>
      </c>
      <c r="AD169" s="31">
        <f t="shared" si="37"/>
        <v>1653713.6999999995</v>
      </c>
      <c r="AE169" s="75">
        <f>AE21+AE29+AE35+AE43+AE49+AE50+AE64+AE65+AE66+AE67+AE68+AE69+AE72+AE73+AE78+AE97+AE134+AE135+AE139+AE140+AE141+AE142+AE143+AE144+AE145+AE146+AE147+AE148+AE149+AE150+AE151+AE152+AE157+AE158+AE159+AE160+AE161+AE51+AE54+AE57+AE58+AE88+AE136+AE153+AE154+AE155+AE132+AE137</f>
        <v>0.035999999999999997</v>
      </c>
      <c r="AF169" s="31">
        <f t="shared" si="38"/>
        <v>1653713.7359999996</v>
      </c>
      <c r="AG169" s="31">
        <f>AG21+AG29+AG35+AG43+AG49+AG50+AG64+AG65+AG66+AG67+AG68+AG69+AG72+AG73+AG78+AG97+AG134+AG135+AG139+AG140+AG141+AG142+AG143+AG144+AG145+AG146+AG147+AG148+AG149+AG150+AG151+AG152+AG157+AG158+AG159+AG160+AG161+AG51+AG54+AG57+AG58+AG88+AG136+AG153+AG154+AG155+AG132+AG137+AG89</f>
        <v>443526.96499999997</v>
      </c>
      <c r="AH169" s="31">
        <f t="shared" si="39"/>
        <v>2097240.7009999994</v>
      </c>
      <c r="AI169" s="75">
        <f>AI21+AI29+AI35+AI43+AI49+AI50+AI64+AI65+AI66+AI67+AI68+AI69+AI72+AI73+AI78+AI97+AI134+AI135+AI139+AI140+AI141+AI142+AI143+AI144+AI145+AI146+AI147+AI148+AI149+AI150+AI151+AI152+AI157+AI158+AI159+AI160+AI161+AI51+AI54+AI57+AI58+AI88+AI136+AI153+AI154+AI155+AI132+AI137+AI89+AI90+AI91+AI92+AI94+AI95</f>
        <v>240150.23999999999</v>
      </c>
      <c r="AJ169" s="31">
        <f t="shared" si="40"/>
        <v>2337390.9409999996</v>
      </c>
      <c r="AM169" s="43"/>
    </row>
    <row r="170" ht="17.25">
      <c r="A170" s="28"/>
      <c r="B170" s="92" t="s">
        <v>34</v>
      </c>
      <c r="C170" s="92"/>
      <c r="D170" s="30">
        <f>D25+D40+D48</f>
        <v>67728.399999999994</v>
      </c>
      <c r="E170" s="30">
        <f>E25+E40+E48</f>
        <v>0</v>
      </c>
      <c r="F170" s="31">
        <f t="shared" si="46"/>
        <v>67728.399999999994</v>
      </c>
      <c r="G170" s="31">
        <f>G25+G40+G48</f>
        <v>0</v>
      </c>
      <c r="H170" s="31">
        <f t="shared" si="45"/>
        <v>67728.399999999994</v>
      </c>
      <c r="I170" s="31">
        <f>I25+I40+I48</f>
        <v>0</v>
      </c>
      <c r="J170" s="31">
        <f t="shared" si="41"/>
        <v>67728.399999999994</v>
      </c>
      <c r="K170" s="31">
        <f>K25+K40+K48</f>
        <v>0</v>
      </c>
      <c r="L170" s="31">
        <f t="shared" si="42"/>
        <v>67728.399999999994</v>
      </c>
      <c r="M170" s="31">
        <f>M25+M40+M48</f>
        <v>0</v>
      </c>
      <c r="N170" s="31">
        <f t="shared" si="30"/>
        <v>67728.399999999994</v>
      </c>
      <c r="O170" s="31">
        <f>O25+O40+O48</f>
        <v>0</v>
      </c>
      <c r="P170" s="31">
        <f t="shared" si="31"/>
        <v>67728.399999999994</v>
      </c>
      <c r="Q170" s="31">
        <f>Q25+Q40+Q48</f>
        <v>54620.699999999997</v>
      </c>
      <c r="R170" s="31">
        <f>R25+R40+R48</f>
        <v>0</v>
      </c>
      <c r="S170" s="31">
        <f t="shared" si="32"/>
        <v>54620.699999999997</v>
      </c>
      <c r="T170" s="31">
        <f>T25+T40+T48</f>
        <v>0</v>
      </c>
      <c r="U170" s="31">
        <f t="shared" si="33"/>
        <v>54620.699999999997</v>
      </c>
      <c r="V170" s="31">
        <f>V25+V40+V48</f>
        <v>0</v>
      </c>
      <c r="W170" s="31">
        <f t="shared" si="34"/>
        <v>54620.699999999997</v>
      </c>
      <c r="X170" s="31">
        <f>X25+X40+X48</f>
        <v>7.2759576141834259e-12</v>
      </c>
      <c r="Y170" s="31">
        <f t="shared" si="35"/>
        <v>54620.700000000004</v>
      </c>
      <c r="Z170" s="31">
        <f>Z25+Z40+Z48</f>
        <v>0</v>
      </c>
      <c r="AA170" s="31">
        <f t="shared" si="36"/>
        <v>54620.700000000004</v>
      </c>
      <c r="AB170" s="31">
        <f>AB25+AB40+AB48</f>
        <v>0</v>
      </c>
      <c r="AC170" s="31">
        <f>AC25+AC40+AC48</f>
        <v>0</v>
      </c>
      <c r="AD170" s="31">
        <f t="shared" si="37"/>
        <v>0</v>
      </c>
      <c r="AE170" s="31">
        <f>AE25+AE40+AE48</f>
        <v>0</v>
      </c>
      <c r="AF170" s="31">
        <f t="shared" si="38"/>
        <v>0</v>
      </c>
      <c r="AG170" s="31">
        <f>AG25+AG40+AG48</f>
        <v>0</v>
      </c>
      <c r="AH170" s="31">
        <f t="shared" si="39"/>
        <v>0</v>
      </c>
      <c r="AI170" s="31">
        <f>AI25+AI40+AI48</f>
        <v>0</v>
      </c>
      <c r="AJ170" s="31">
        <f t="shared" si="40"/>
        <v>0</v>
      </c>
      <c r="AM170" s="43"/>
    </row>
    <row r="171" ht="17.25">
      <c r="A171" s="28"/>
      <c r="B171" s="93" t="s">
        <v>96</v>
      </c>
      <c r="C171" s="94"/>
      <c r="D171" s="30">
        <f>D74+D81+D84</f>
        <v>1499932.6000000001</v>
      </c>
      <c r="E171" s="30">
        <f>E74+E81+E84</f>
        <v>0</v>
      </c>
      <c r="F171" s="31">
        <f t="shared" si="46"/>
        <v>1499932.6000000001</v>
      </c>
      <c r="G171" s="31">
        <f>G74+G81+G84</f>
        <v>333642.24808000005</v>
      </c>
      <c r="H171" s="31">
        <f t="shared" si="45"/>
        <v>1833574.8480800001</v>
      </c>
      <c r="I171" s="31">
        <f>I74+I81+I84</f>
        <v>40856.745559999996</v>
      </c>
      <c r="J171" s="31">
        <f t="shared" si="41"/>
        <v>1874431.5936400001</v>
      </c>
      <c r="K171" s="31">
        <f>K74+K81+K84</f>
        <v>609208.56999999995</v>
      </c>
      <c r="L171" s="31">
        <f t="shared" si="42"/>
        <v>2483640.1636399999</v>
      </c>
      <c r="M171" s="31">
        <f>M74+M81+M84</f>
        <v>0</v>
      </c>
      <c r="N171" s="31">
        <f t="shared" ref="N171:N174" si="47">L171+M171</f>
        <v>2483640.1636399999</v>
      </c>
      <c r="O171" s="31">
        <f>O74+O81+O84</f>
        <v>0</v>
      </c>
      <c r="P171" s="31">
        <f t="shared" ref="P171:P174" si="48">N171+O171</f>
        <v>2483640.1636399999</v>
      </c>
      <c r="Q171" s="31">
        <f>Q74+Q81+Q84</f>
        <v>1471214.3999999999</v>
      </c>
      <c r="R171" s="31">
        <f>R74+R81+R84</f>
        <v>0</v>
      </c>
      <c r="S171" s="31">
        <f t="shared" ref="S171:S174" si="49">Q171+R171</f>
        <v>1471214.3999999999</v>
      </c>
      <c r="T171" s="31">
        <f>T74+T81+T84</f>
        <v>0</v>
      </c>
      <c r="U171" s="31">
        <f t="shared" ref="U171:U174" si="50">S171+T171</f>
        <v>1471214.3999999999</v>
      </c>
      <c r="V171" s="31">
        <f>V74+V81+V84</f>
        <v>0</v>
      </c>
      <c r="W171" s="31">
        <f t="shared" ref="W171:W174" si="51">U171+V171</f>
        <v>1471214.3999999999</v>
      </c>
      <c r="X171" s="31">
        <f>X74+X81+X84</f>
        <v>0</v>
      </c>
      <c r="Y171" s="31">
        <f t="shared" ref="Y171:Y174" si="52">W171+X171</f>
        <v>1471214.3999999999</v>
      </c>
      <c r="Z171" s="31">
        <f>Z74+Z81+Z84</f>
        <v>0</v>
      </c>
      <c r="AA171" s="31">
        <f t="shared" ref="AA171:AA174" si="53">Y171+Z171</f>
        <v>1471214.3999999999</v>
      </c>
      <c r="AB171" s="31">
        <f>AB74+AB81+AB84</f>
        <v>1560969.7999999998</v>
      </c>
      <c r="AC171" s="31">
        <f>AC74+AC81+AC84</f>
        <v>0</v>
      </c>
      <c r="AD171" s="31">
        <f t="shared" ref="AD171:AD174" si="54">AB171+AC171</f>
        <v>1560969.7999999998</v>
      </c>
      <c r="AE171" s="31">
        <f>AE74+AE81+AE84</f>
        <v>-231023.29000000001</v>
      </c>
      <c r="AF171" s="31">
        <f t="shared" ref="AF171:AF174" si="55">AD171+AE171</f>
        <v>1329946.5099999998</v>
      </c>
      <c r="AG171" s="31">
        <f>AG74+AG81+AG84</f>
        <v>0</v>
      </c>
      <c r="AH171" s="31">
        <f t="shared" ref="AH171:AH174" si="56">AF171+AG171</f>
        <v>1329946.5099999998</v>
      </c>
      <c r="AI171" s="31">
        <f>AI74+AI81+AI84</f>
        <v>0</v>
      </c>
      <c r="AJ171" s="31">
        <f t="shared" ref="AJ171:AJ174" si="57">AH171+AI171</f>
        <v>1329946.5099999998</v>
      </c>
      <c r="AM171" s="43"/>
    </row>
    <row r="172" ht="17.25">
      <c r="A172" s="28"/>
      <c r="B172" s="88" t="s">
        <v>275</v>
      </c>
      <c r="C172" s="94"/>
      <c r="D172" s="30">
        <f>D98+D105+D109+D110+D111+D112+D113+D114+D115+D119</f>
        <v>876308.20000000007</v>
      </c>
      <c r="E172" s="30">
        <f>E98+E105+E109+E110+E111+E112+E113+E114+E115+E119</f>
        <v>-32636.400000000001</v>
      </c>
      <c r="F172" s="31">
        <f t="shared" si="46"/>
        <v>843671.80000000005</v>
      </c>
      <c r="G172" s="31">
        <f>G98+G105+G109+G110+G111+G112+G113+G114+G115+G119+G123+G124+G125+G126+G127</f>
        <v>42664.073599999996</v>
      </c>
      <c r="H172" s="31">
        <f t="shared" si="45"/>
        <v>886335.87360000005</v>
      </c>
      <c r="I172" s="31">
        <f>I98+I105+I109+I110+I111+I112+I113+I114+I115+I119+I123+I124+I125+I126+I127</f>
        <v>38906.247439999999</v>
      </c>
      <c r="J172" s="31">
        <f t="shared" si="41"/>
        <v>925242.12104</v>
      </c>
      <c r="K172" s="31">
        <f>K98+K105+K109+K110+K111+K112+K113+K114+K115+K119+K123+K124+K125+K126+K127+K100</f>
        <v>-276137.50200000004</v>
      </c>
      <c r="L172" s="31">
        <f t="shared" si="42"/>
        <v>649104.61904000002</v>
      </c>
      <c r="M172" s="31">
        <f>M98+M105+M109+M110+M111+M112+M113+M114+M115+M119+M123+M124+M125+M126+M127+M100</f>
        <v>0</v>
      </c>
      <c r="N172" s="31">
        <f t="shared" si="47"/>
        <v>649104.61904000002</v>
      </c>
      <c r="O172" s="31">
        <f>O98+O105+O109+O110+O111+O112+O113+O114+O115+O119+O123+O124+O125+O126+O127+O100+O129</f>
        <v>39128.254000000001</v>
      </c>
      <c r="P172" s="31">
        <f t="shared" si="48"/>
        <v>688232.87303999998</v>
      </c>
      <c r="Q172" s="31">
        <f>Q98+Q105+Q109+Q110+Q111+Q112+Q113+Q114+Q115+Q119</f>
        <v>521975.90000000002</v>
      </c>
      <c r="R172" s="31">
        <f>R98+R105+R109+R110+R111+R112+R113+R114+R115+R119</f>
        <v>-135.30000000000001</v>
      </c>
      <c r="S172" s="31">
        <f t="shared" si="49"/>
        <v>521840.60000000003</v>
      </c>
      <c r="T172" s="31">
        <f>T98+T105+T109+T110+T111+T112+T113+T114+T115+T119+T123+T124+T125+T126+T127</f>
        <v>43321.919000000002</v>
      </c>
      <c r="U172" s="31">
        <f t="shared" si="50"/>
        <v>565162.51900000009</v>
      </c>
      <c r="V172" s="31">
        <f>V98+V105+V109+V110+V111+V112+V113+V114+V115+V119+V123+V124+V125+V126+V127</f>
        <v>-5553.0900000000001</v>
      </c>
      <c r="W172" s="31">
        <f t="shared" si="51"/>
        <v>559609.42900000012</v>
      </c>
      <c r="X172" s="31">
        <f>X98+X105+X109+X110+X111+X112+X113+X114+X115+X119+X123+X124+X125+X126+X127+X100</f>
        <v>349349.62199999997</v>
      </c>
      <c r="Y172" s="31">
        <f t="shared" si="52"/>
        <v>908959.05100000009</v>
      </c>
      <c r="Z172" s="75">
        <f>Z98+Z105+Z109+Z110+Z111+Z112+Z113+Z114+Z115+Z119+Z123+Z124+Z125+Z126+Z127+Z100+Z129</f>
        <v>-396371.46300000005</v>
      </c>
      <c r="AA172" s="31">
        <f t="shared" si="53"/>
        <v>512587.58800000005</v>
      </c>
      <c r="AB172" s="31">
        <f>AB98+AB105+AB109+AB110+AB111+AB112+AB113+AB114+AB115+AB119</f>
        <v>880673.39999999991</v>
      </c>
      <c r="AC172" s="31">
        <f>AC98+AC105+AC109+AC110+AC111+AC112+AC113+AC114+AC115+AC119</f>
        <v>0</v>
      </c>
      <c r="AD172" s="31">
        <f t="shared" si="54"/>
        <v>880673.39999999991</v>
      </c>
      <c r="AE172" s="31">
        <f>AE98+AE105+AE109+AE110+AE111+AE112+AE113+AE114+AE115+AE119+AE123+AE124+AE125+AE126+AE127</f>
        <v>0</v>
      </c>
      <c r="AF172" s="31">
        <f t="shared" si="55"/>
        <v>880673.39999999991</v>
      </c>
      <c r="AG172" s="31">
        <f>AG98+AG105+AG109+AG110+AG111+AG112+AG113+AG114+AG115+AG119+AG123+AG124+AG125+AG126+AG127+AG100</f>
        <v>91187.880000000005</v>
      </c>
      <c r="AH172" s="31">
        <f t="shared" si="56"/>
        <v>971861.27999999991</v>
      </c>
      <c r="AI172" s="75">
        <f>AI98+AI105+AI109+AI110+AI111+AI112+AI113+AI114+AI115+AI119+AI123+AI124+AI125+AI126+AI127+AI100+AI129</f>
        <v>519857.81500000006</v>
      </c>
      <c r="AJ172" s="31">
        <f t="shared" si="57"/>
        <v>1491719.095</v>
      </c>
      <c r="AM172" s="43"/>
    </row>
    <row r="173" ht="17.25">
      <c r="A173" s="28"/>
      <c r="B173" s="94" t="s">
        <v>83</v>
      </c>
      <c r="C173" s="94"/>
      <c r="D173" s="30">
        <f>D70+D71</f>
        <v>18191</v>
      </c>
      <c r="E173" s="30">
        <f>E70+E71</f>
        <v>0</v>
      </c>
      <c r="F173" s="31">
        <f t="shared" si="46"/>
        <v>18191</v>
      </c>
      <c r="G173" s="31">
        <f>G70+G71+G99</f>
        <v>13660</v>
      </c>
      <c r="H173" s="31">
        <f t="shared" si="45"/>
        <v>31851</v>
      </c>
      <c r="I173" s="31">
        <f>I70+I71+I99</f>
        <v>0</v>
      </c>
      <c r="J173" s="31">
        <f t="shared" si="41"/>
        <v>31851</v>
      </c>
      <c r="K173" s="31">
        <f>K70+K71+K99+K128</f>
        <v>100000</v>
      </c>
      <c r="L173" s="31">
        <f t="shared" si="42"/>
        <v>131851</v>
      </c>
      <c r="M173" s="31">
        <f>M70+M71+M99+M128</f>
        <v>0</v>
      </c>
      <c r="N173" s="31">
        <f t="shared" si="47"/>
        <v>131851</v>
      </c>
      <c r="O173" s="31">
        <f>O70+O71+O99+O128+O93</f>
        <v>-86798.009999999995</v>
      </c>
      <c r="P173" s="31">
        <f t="shared" si="48"/>
        <v>45052.990000000005</v>
      </c>
      <c r="Q173" s="31">
        <f>Q70+Q71</f>
        <v>0</v>
      </c>
      <c r="R173" s="31">
        <f>R70+R71</f>
        <v>0</v>
      </c>
      <c r="S173" s="31">
        <f t="shared" si="49"/>
        <v>0</v>
      </c>
      <c r="T173" s="31">
        <f>T70+T71+T99</f>
        <v>0</v>
      </c>
      <c r="U173" s="31">
        <f t="shared" si="50"/>
        <v>0</v>
      </c>
      <c r="V173" s="31">
        <f>V70+V71+V99</f>
        <v>0</v>
      </c>
      <c r="W173" s="31">
        <f t="shared" si="51"/>
        <v>0</v>
      </c>
      <c r="X173" s="31">
        <f>X70+X71+X99+X128</f>
        <v>0</v>
      </c>
      <c r="Y173" s="31">
        <f t="shared" si="52"/>
        <v>0</v>
      </c>
      <c r="Z173" s="31">
        <f>Z70+Z71+Z99+Z128+Z93</f>
        <v>0</v>
      </c>
      <c r="AA173" s="31">
        <f t="shared" si="53"/>
        <v>0</v>
      </c>
      <c r="AB173" s="31">
        <f>AB70+AB71</f>
        <v>0</v>
      </c>
      <c r="AC173" s="31">
        <f>AC70+AC71</f>
        <v>0</v>
      </c>
      <c r="AD173" s="31">
        <f t="shared" si="54"/>
        <v>0</v>
      </c>
      <c r="AE173" s="31">
        <f>AE70+AE71+AE99</f>
        <v>0</v>
      </c>
      <c r="AF173" s="31">
        <f t="shared" si="55"/>
        <v>0</v>
      </c>
      <c r="AG173" s="31">
        <f>AG70+AG71+AG99+AG128</f>
        <v>0</v>
      </c>
      <c r="AH173" s="31">
        <f t="shared" si="56"/>
        <v>0</v>
      </c>
      <c r="AI173" s="31">
        <f>AI70+AI71+AI99+AI128+AI93</f>
        <v>0</v>
      </c>
      <c r="AJ173" s="31">
        <f t="shared" si="57"/>
        <v>0</v>
      </c>
    </row>
    <row r="174" ht="17.25">
      <c r="A174" s="95"/>
      <c r="B174" s="96" t="s">
        <v>190</v>
      </c>
      <c r="C174" s="96"/>
      <c r="D174" s="30">
        <f>D131</f>
        <v>260000</v>
      </c>
      <c r="E174" s="30">
        <f>E131</f>
        <v>0</v>
      </c>
      <c r="F174" s="31">
        <f t="shared" si="46"/>
        <v>260000</v>
      </c>
      <c r="G174" s="31">
        <f>G131</f>
        <v>0</v>
      </c>
      <c r="H174" s="31">
        <f t="shared" si="45"/>
        <v>260000</v>
      </c>
      <c r="I174" s="31">
        <f>I131</f>
        <v>0</v>
      </c>
      <c r="J174" s="31">
        <f t="shared" si="41"/>
        <v>260000</v>
      </c>
      <c r="K174" s="31">
        <f>K131</f>
        <v>0</v>
      </c>
      <c r="L174" s="31">
        <f t="shared" si="42"/>
        <v>260000</v>
      </c>
      <c r="M174" s="31">
        <f>M131</f>
        <v>0</v>
      </c>
      <c r="N174" s="31">
        <f t="shared" si="47"/>
        <v>260000</v>
      </c>
      <c r="O174" s="31">
        <f>O131</f>
        <v>0</v>
      </c>
      <c r="P174" s="31">
        <f t="shared" si="48"/>
        <v>260000</v>
      </c>
      <c r="Q174" s="31">
        <f>Q131</f>
        <v>0</v>
      </c>
      <c r="R174" s="31">
        <f>R131</f>
        <v>0</v>
      </c>
      <c r="S174" s="31">
        <f t="shared" si="49"/>
        <v>0</v>
      </c>
      <c r="T174" s="31">
        <f>T131</f>
        <v>0</v>
      </c>
      <c r="U174" s="31">
        <f t="shared" si="50"/>
        <v>0</v>
      </c>
      <c r="V174" s="31">
        <f>V131</f>
        <v>0</v>
      </c>
      <c r="W174" s="31">
        <f t="shared" si="51"/>
        <v>0</v>
      </c>
      <c r="X174" s="31">
        <f>X131</f>
        <v>0</v>
      </c>
      <c r="Y174" s="31">
        <f t="shared" si="52"/>
        <v>0</v>
      </c>
      <c r="Z174" s="31">
        <f>Z131</f>
        <v>0</v>
      </c>
      <c r="AA174" s="31">
        <f t="shared" si="53"/>
        <v>0</v>
      </c>
      <c r="AB174" s="31">
        <f>AB131</f>
        <v>0</v>
      </c>
      <c r="AC174" s="31">
        <f>AC131</f>
        <v>0</v>
      </c>
      <c r="AD174" s="31">
        <f t="shared" si="54"/>
        <v>0</v>
      </c>
      <c r="AE174" s="31">
        <f>AE131</f>
        <v>0</v>
      </c>
      <c r="AF174" s="31">
        <f t="shared" si="55"/>
        <v>0</v>
      </c>
      <c r="AG174" s="31">
        <f>AG131</f>
        <v>0</v>
      </c>
      <c r="AH174" s="31">
        <f t="shared" si="56"/>
        <v>0</v>
      </c>
      <c r="AI174" s="31">
        <f>AI131</f>
        <v>0</v>
      </c>
      <c r="AJ174" s="31">
        <f t="shared" si="57"/>
        <v>0</v>
      </c>
    </row>
    <row r="175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>
      <c r="D176" s="3"/>
      <c r="E176" s="3"/>
      <c r="G176" s="3"/>
      <c r="Q176" s="3"/>
      <c r="R176" s="3"/>
      <c r="T176" s="3"/>
      <c r="AB176" s="3"/>
      <c r="AC176" s="3"/>
      <c r="AE176" s="3"/>
    </row>
    <row r="177">
      <c r="D177" s="3"/>
      <c r="E177" s="3"/>
      <c r="G177" s="3"/>
      <c r="Q177" s="3"/>
      <c r="R177" s="3"/>
      <c r="T177" s="3"/>
      <c r="AB177" s="3"/>
      <c r="AC177" s="3"/>
      <c r="AE177" s="3"/>
    </row>
    <row r="178">
      <c r="D178" s="3"/>
      <c r="E178" s="3"/>
      <c r="G178" s="3"/>
      <c r="Q178" s="3"/>
      <c r="R178" s="3"/>
      <c r="T178" s="3"/>
      <c r="AB178" s="3"/>
      <c r="AC178" s="3"/>
      <c r="AE178" s="3"/>
    </row>
    <row r="179">
      <c r="D179" s="3"/>
      <c r="E179" s="3"/>
      <c r="G179" s="3"/>
      <c r="Q179" s="3"/>
      <c r="R179" s="3"/>
      <c r="T179" s="3"/>
      <c r="AB179" s="3"/>
      <c r="AC179" s="3"/>
      <c r="AE179" s="3"/>
    </row>
    <row r="180">
      <c r="D180" s="3"/>
      <c r="E180" s="3"/>
      <c r="G180" s="3"/>
      <c r="Q180" s="3"/>
      <c r="R180" s="3"/>
      <c r="T180" s="3"/>
      <c r="AB180" s="3"/>
      <c r="AC180" s="3"/>
      <c r="AE180" s="3"/>
    </row>
    <row r="181">
      <c r="AC181" s="3"/>
    </row>
    <row r="182">
      <c r="D182" s="3"/>
      <c r="E182" s="3"/>
      <c r="G182" s="3"/>
      <c r="Q182" s="3"/>
      <c r="R182" s="3"/>
      <c r="T182" s="3"/>
      <c r="AB182" s="3"/>
      <c r="AC182" s="3"/>
      <c r="AE182" s="3"/>
    </row>
    <row r="183" ht="12.75">
      <c r="D183" s="3"/>
      <c r="E183" s="3"/>
      <c r="G183" s="3"/>
      <c r="Q183" s="3"/>
      <c r="R183" s="3"/>
      <c r="T183" s="3"/>
      <c r="AB183" s="3"/>
      <c r="AC183" s="3"/>
      <c r="AE183" s="3"/>
    </row>
    <row r="184">
      <c r="D184" s="3"/>
      <c r="E184" s="3"/>
      <c r="G184" s="3"/>
      <c r="Q184" s="3"/>
      <c r="R184" s="3"/>
      <c r="T184" s="3"/>
      <c r="AB184" s="3"/>
      <c r="AC184" s="3"/>
      <c r="AE184" s="3"/>
    </row>
    <row r="185">
      <c r="D185" s="3"/>
      <c r="E185" s="3"/>
      <c r="G185" s="3"/>
      <c r="Q185" s="3"/>
      <c r="R185" s="3"/>
      <c r="T185" s="3"/>
      <c r="AB185" s="3"/>
      <c r="AC185" s="3"/>
      <c r="AE185" s="3"/>
    </row>
    <row r="186">
      <c r="D186" s="3"/>
      <c r="E186" s="3"/>
      <c r="G186" s="3"/>
      <c r="Q186" s="3"/>
      <c r="R186" s="3"/>
      <c r="T186" s="3"/>
      <c r="AB186" s="3"/>
      <c r="AC186" s="3"/>
      <c r="AE186" s="3"/>
    </row>
    <row r="187" ht="12.75">
      <c r="D187" s="3"/>
      <c r="E187" s="3"/>
      <c r="G187" s="3"/>
      <c r="Q187" s="3"/>
      <c r="R187" s="3"/>
      <c r="T187" s="3"/>
      <c r="AB187" s="3"/>
      <c r="AC187" s="3"/>
      <c r="AE187" s="3"/>
    </row>
    <row r="188">
      <c r="AC188" s="3"/>
    </row>
    <row r="189">
      <c r="AC189" s="3"/>
    </row>
    <row r="190">
      <c r="AC190" s="3"/>
    </row>
    <row r="191">
      <c r="AC191" s="3"/>
    </row>
    <row r="192">
      <c r="AC192" s="3"/>
    </row>
    <row r="193">
      <c r="AC193" s="3"/>
    </row>
  </sheetData>
  <autoFilter ref="A14:AM174">
    <filterColumn colId="37">
      <filters blank="1"/>
    </filterColumn>
  </autoFilter>
  <mergeCells count="55">
    <mergeCell ref="A9:AJ9"/>
    <mergeCell ref="A10:AJ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25:A30"/>
    <mergeCell ref="A40:A43"/>
    <mergeCell ref="A48:A49"/>
    <mergeCell ref="B48:B49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</mergeCells>
  <printOptions headings="0" gridLines="0"/>
  <pageMargins left="0.23622047244094491" right="0.15748031496062992" top="0.39370078740157477" bottom="0.55118110236220474" header="0.51181102362204722" footer="0.11811023622047245"/>
  <pageSetup paperSize="9" scale="64" firstPageNumber="1" fitToWidth="1" fitToHeight="0" pageOrder="downThenOver" orientation="portrait" usePrinterDefaults="1" blackAndWhite="0" draft="0" cellComments="none" useFirstPageNumber="1" errors="displayed" horizontalDpi="2147483648" verticalDpi="2147483648" copies="1"/>
  <headerFoot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Р7-Офис/2025.2.1.801</Application>
  <Company>Департамент финансов администрации г.Перми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nazmudinova-tv</cp:lastModifiedBy>
  <cp:revision>106</cp:revision>
  <dcterms:created xsi:type="dcterms:W3CDTF">2014-02-04T08:37:28Z</dcterms:created>
  <dcterms:modified xsi:type="dcterms:W3CDTF">2025-06-03T10:35:17Z</dcterms:modified>
</cp:coreProperties>
</file>