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5-2027" sheetId="1" r:id="rId1"/>
  </sheets>
  <definedNames>
    <definedName name="_xlnm._FilterDatabase" localSheetId="0" hidden="1">'2025-2027'!$A$17:$AM$177</definedName>
    <definedName name="Print_Titles" localSheetId="0">'2025-2027'!$16:$17</definedName>
    <definedName name="_xlnm.Print_Titles" localSheetId="0">'2025-2027'!$16:$17</definedName>
    <definedName name="_xlnm.Print_Area" localSheetId="0">'2025-2027'!$A$1:$AJ$177</definedName>
  </definedNames>
  <calcPr calcId="145621"/>
</workbook>
</file>

<file path=xl/calcChain.xml><?xml version="1.0" encoding="utf-8"?>
<calcChain xmlns="http://schemas.openxmlformats.org/spreadsheetml/2006/main">
  <c r="O129" i="1" l="1"/>
  <c r="AI177" i="1" l="1"/>
  <c r="AG177" i="1"/>
  <c r="AE177" i="1"/>
  <c r="AC177" i="1"/>
  <c r="AB177" i="1"/>
  <c r="AD177" i="1" s="1"/>
  <c r="AF177" i="1" s="1"/>
  <c r="AH177" i="1" s="1"/>
  <c r="AJ177" i="1" s="1"/>
  <c r="Z177" i="1"/>
  <c r="X177" i="1"/>
  <c r="V177" i="1"/>
  <c r="T177" i="1"/>
  <c r="S177" i="1"/>
  <c r="U177" i="1" s="1"/>
  <c r="W177" i="1" s="1"/>
  <c r="Y177" i="1" s="1"/>
  <c r="AA177" i="1" s="1"/>
  <c r="R177" i="1"/>
  <c r="Q177" i="1"/>
  <c r="O177" i="1"/>
  <c r="M177" i="1"/>
  <c r="K177" i="1"/>
  <c r="I177" i="1"/>
  <c r="G177" i="1"/>
  <c r="E177" i="1"/>
  <c r="D177" i="1"/>
  <c r="F177" i="1" s="1"/>
  <c r="H177" i="1" s="1"/>
  <c r="J177" i="1" s="1"/>
  <c r="L177" i="1" s="1"/>
  <c r="N177" i="1" s="1"/>
  <c r="P177" i="1" s="1"/>
  <c r="AI176" i="1"/>
  <c r="AG176" i="1"/>
  <c r="AE176" i="1"/>
  <c r="AC176" i="1"/>
  <c r="AB176" i="1"/>
  <c r="AD176" i="1" s="1"/>
  <c r="AF176" i="1" s="1"/>
  <c r="AH176" i="1" s="1"/>
  <c r="AJ176" i="1" s="1"/>
  <c r="Z176" i="1"/>
  <c r="X176" i="1"/>
  <c r="V176" i="1"/>
  <c r="T176" i="1"/>
  <c r="R176" i="1"/>
  <c r="S176" i="1" s="1"/>
  <c r="U176" i="1" s="1"/>
  <c r="W176" i="1" s="1"/>
  <c r="Y176" i="1" s="1"/>
  <c r="AA176" i="1" s="1"/>
  <c r="Q176" i="1"/>
  <c r="O176" i="1"/>
  <c r="M176" i="1"/>
  <c r="K176" i="1"/>
  <c r="I176" i="1"/>
  <c r="G176" i="1"/>
  <c r="E176" i="1"/>
  <c r="D176" i="1"/>
  <c r="F176" i="1" s="1"/>
  <c r="H176" i="1" s="1"/>
  <c r="J176" i="1" s="1"/>
  <c r="L176" i="1" s="1"/>
  <c r="N176" i="1" s="1"/>
  <c r="P176" i="1" s="1"/>
  <c r="AF164" i="1"/>
  <c r="AH164" i="1" s="1"/>
  <c r="AJ164" i="1" s="1"/>
  <c r="AD164" i="1"/>
  <c r="S164" i="1"/>
  <c r="U164" i="1" s="1"/>
  <c r="W164" i="1" s="1"/>
  <c r="Y164" i="1" s="1"/>
  <c r="AA164" i="1" s="1"/>
  <c r="F164" i="1"/>
  <c r="H164" i="1" s="1"/>
  <c r="J164" i="1" s="1"/>
  <c r="L164" i="1" s="1"/>
  <c r="N164" i="1" s="1"/>
  <c r="P164" i="1" s="1"/>
  <c r="AD163" i="1"/>
  <c r="AF163" i="1" s="1"/>
  <c r="AH163" i="1" s="1"/>
  <c r="AJ163" i="1" s="1"/>
  <c r="S163" i="1"/>
  <c r="U163" i="1" s="1"/>
  <c r="W163" i="1" s="1"/>
  <c r="Y163" i="1" s="1"/>
  <c r="AA163" i="1" s="1"/>
  <c r="J163" i="1"/>
  <c r="L163" i="1" s="1"/>
  <c r="N163" i="1" s="1"/>
  <c r="P163" i="1" s="1"/>
  <c r="F163" i="1"/>
  <c r="H163" i="1" s="1"/>
  <c r="AD162" i="1"/>
  <c r="AF162" i="1" s="1"/>
  <c r="AH162" i="1" s="1"/>
  <c r="AJ162" i="1" s="1"/>
  <c r="S162" i="1"/>
  <c r="U162" i="1" s="1"/>
  <c r="W162" i="1" s="1"/>
  <c r="Y162" i="1" s="1"/>
  <c r="AA162" i="1" s="1"/>
  <c r="P162" i="1"/>
  <c r="H162" i="1"/>
  <c r="J162" i="1" s="1"/>
  <c r="L162" i="1" s="1"/>
  <c r="N162" i="1" s="1"/>
  <c r="G162" i="1"/>
  <c r="F162" i="1"/>
  <c r="AD161" i="1"/>
  <c r="AF161" i="1" s="1"/>
  <c r="AH161" i="1" s="1"/>
  <c r="AJ161" i="1" s="1"/>
  <c r="AA161" i="1"/>
  <c r="S161" i="1"/>
  <c r="U161" i="1" s="1"/>
  <c r="W161" i="1" s="1"/>
  <c r="Y161" i="1" s="1"/>
  <c r="G161" i="1"/>
  <c r="D161" i="1"/>
  <c r="F161" i="1" s="1"/>
  <c r="H161" i="1" s="1"/>
  <c r="J161" i="1" s="1"/>
  <c r="L161" i="1" s="1"/>
  <c r="N161" i="1" s="1"/>
  <c r="P161" i="1" s="1"/>
  <c r="AJ160" i="1"/>
  <c r="AD160" i="1"/>
  <c r="AF160" i="1" s="1"/>
  <c r="AH160" i="1" s="1"/>
  <c r="S160" i="1"/>
  <c r="U160" i="1" s="1"/>
  <c r="W160" i="1" s="1"/>
  <c r="Y160" i="1" s="1"/>
  <c r="AA160" i="1" s="1"/>
  <c r="D160" i="1"/>
  <c r="F160" i="1" s="1"/>
  <c r="H160" i="1" s="1"/>
  <c r="J160" i="1" s="1"/>
  <c r="L160" i="1" s="1"/>
  <c r="N160" i="1" s="1"/>
  <c r="P160" i="1" s="1"/>
  <c r="AJ159" i="1"/>
  <c r="AI159" i="1"/>
  <c r="AG159" i="1"/>
  <c r="AF159" i="1"/>
  <c r="AH159" i="1" s="1"/>
  <c r="AE159" i="1"/>
  <c r="AC159" i="1"/>
  <c r="AB159" i="1"/>
  <c r="AD159" i="1" s="1"/>
  <c r="Z159" i="1"/>
  <c r="X159" i="1"/>
  <c r="V159" i="1"/>
  <c r="T159" i="1"/>
  <c r="U159" i="1" s="1"/>
  <c r="W159" i="1" s="1"/>
  <c r="Y159" i="1" s="1"/>
  <c r="AA159" i="1" s="1"/>
  <c r="R159" i="1"/>
  <c r="Q159" i="1"/>
  <c r="S159" i="1" s="1"/>
  <c r="O159" i="1"/>
  <c r="M159" i="1"/>
  <c r="K159" i="1"/>
  <c r="I159" i="1"/>
  <c r="G159" i="1"/>
  <c r="E159" i="1"/>
  <c r="D159" i="1"/>
  <c r="F159" i="1" s="1"/>
  <c r="H159" i="1" s="1"/>
  <c r="AF158" i="1"/>
  <c r="AH158" i="1" s="1"/>
  <c r="AJ158" i="1" s="1"/>
  <c r="U158" i="1"/>
  <c r="W158" i="1" s="1"/>
  <c r="Y158" i="1" s="1"/>
  <c r="AA158" i="1" s="1"/>
  <c r="P158" i="1"/>
  <c r="H158" i="1"/>
  <c r="J158" i="1" s="1"/>
  <c r="L158" i="1" s="1"/>
  <c r="N158" i="1" s="1"/>
  <c r="AF157" i="1"/>
  <c r="AH157" i="1" s="1"/>
  <c r="AJ157" i="1" s="1"/>
  <c r="AA157" i="1"/>
  <c r="U157" i="1"/>
  <c r="W157" i="1" s="1"/>
  <c r="Y157" i="1" s="1"/>
  <c r="H157" i="1"/>
  <c r="J157" i="1" s="1"/>
  <c r="L157" i="1" s="1"/>
  <c r="N157" i="1" s="1"/>
  <c r="P157" i="1" s="1"/>
  <c r="AF156" i="1"/>
  <c r="AH156" i="1" s="1"/>
  <c r="AJ156" i="1" s="1"/>
  <c r="U156" i="1"/>
  <c r="W156" i="1" s="1"/>
  <c r="Y156" i="1" s="1"/>
  <c r="AA156" i="1" s="1"/>
  <c r="P156" i="1"/>
  <c r="J156" i="1"/>
  <c r="L156" i="1" s="1"/>
  <c r="N156" i="1" s="1"/>
  <c r="H156" i="1"/>
  <c r="AD155" i="1"/>
  <c r="AF155" i="1" s="1"/>
  <c r="AH155" i="1" s="1"/>
  <c r="AJ155" i="1" s="1"/>
  <c r="W155" i="1"/>
  <c r="Y155" i="1" s="1"/>
  <c r="AA155" i="1" s="1"/>
  <c r="U155" i="1"/>
  <c r="S155" i="1"/>
  <c r="N155" i="1"/>
  <c r="P155" i="1" s="1"/>
  <c r="L155" i="1"/>
  <c r="F155" i="1"/>
  <c r="H155" i="1" s="1"/>
  <c r="J155" i="1" s="1"/>
  <c r="AD154" i="1"/>
  <c r="AF154" i="1" s="1"/>
  <c r="AH154" i="1" s="1"/>
  <c r="AJ154" i="1" s="1"/>
  <c r="S154" i="1"/>
  <c r="U154" i="1" s="1"/>
  <c r="W154" i="1" s="1"/>
  <c r="Y154" i="1" s="1"/>
  <c r="AA154" i="1" s="1"/>
  <c r="L154" i="1"/>
  <c r="N154" i="1" s="1"/>
  <c r="P154" i="1" s="1"/>
  <c r="J154" i="1"/>
  <c r="F154" i="1"/>
  <c r="H154" i="1" s="1"/>
  <c r="AH153" i="1"/>
  <c r="AJ153" i="1" s="1"/>
  <c r="AD153" i="1"/>
  <c r="AF153" i="1" s="1"/>
  <c r="S153" i="1"/>
  <c r="U153" i="1" s="1"/>
  <c r="W153" i="1" s="1"/>
  <c r="Y153" i="1" s="1"/>
  <c r="AA153" i="1" s="1"/>
  <c r="H153" i="1"/>
  <c r="J153" i="1" s="1"/>
  <c r="L153" i="1" s="1"/>
  <c r="N153" i="1" s="1"/>
  <c r="P153" i="1" s="1"/>
  <c r="F153" i="1"/>
  <c r="AH152" i="1"/>
  <c r="AJ152" i="1" s="1"/>
  <c r="AF152" i="1"/>
  <c r="AD152" i="1"/>
  <c r="Y152" i="1"/>
  <c r="AA152" i="1" s="1"/>
  <c r="W152" i="1"/>
  <c r="S152" i="1"/>
  <c r="U152" i="1" s="1"/>
  <c r="N152" i="1"/>
  <c r="P152" i="1" s="1"/>
  <c r="H152" i="1"/>
  <c r="J152" i="1" s="1"/>
  <c r="L152" i="1" s="1"/>
  <c r="F152" i="1"/>
  <c r="AD151" i="1"/>
  <c r="AF151" i="1" s="1"/>
  <c r="AH151" i="1" s="1"/>
  <c r="AJ151" i="1" s="1"/>
  <c r="W151" i="1"/>
  <c r="Y151" i="1" s="1"/>
  <c r="AA151" i="1" s="1"/>
  <c r="U151" i="1"/>
  <c r="S151" i="1"/>
  <c r="N151" i="1"/>
  <c r="P151" i="1" s="1"/>
  <c r="L151" i="1"/>
  <c r="F151" i="1"/>
  <c r="H151" i="1" s="1"/>
  <c r="J151" i="1" s="1"/>
  <c r="AD150" i="1"/>
  <c r="AF150" i="1" s="1"/>
  <c r="AH150" i="1" s="1"/>
  <c r="AJ150" i="1" s="1"/>
  <c r="S150" i="1"/>
  <c r="U150" i="1" s="1"/>
  <c r="W150" i="1" s="1"/>
  <c r="Y150" i="1" s="1"/>
  <c r="AA150" i="1" s="1"/>
  <c r="L150" i="1"/>
  <c r="N150" i="1" s="1"/>
  <c r="P150" i="1" s="1"/>
  <c r="J150" i="1"/>
  <c r="F150" i="1"/>
  <c r="H150" i="1" s="1"/>
  <c r="AH149" i="1"/>
  <c r="AJ149" i="1" s="1"/>
  <c r="AD149" i="1"/>
  <c r="AF149" i="1" s="1"/>
  <c r="S149" i="1"/>
  <c r="U149" i="1" s="1"/>
  <c r="W149" i="1" s="1"/>
  <c r="Y149" i="1" s="1"/>
  <c r="AA149" i="1" s="1"/>
  <c r="H149" i="1"/>
  <c r="J149" i="1" s="1"/>
  <c r="L149" i="1" s="1"/>
  <c r="N149" i="1" s="1"/>
  <c r="P149" i="1" s="1"/>
  <c r="F149" i="1"/>
  <c r="AH148" i="1"/>
  <c r="AJ148" i="1" s="1"/>
  <c r="AF148" i="1"/>
  <c r="AD148" i="1"/>
  <c r="Y148" i="1"/>
  <c r="AA148" i="1" s="1"/>
  <c r="W148" i="1"/>
  <c r="S148" i="1"/>
  <c r="U148" i="1" s="1"/>
  <c r="N148" i="1"/>
  <c r="P148" i="1" s="1"/>
  <c r="H148" i="1"/>
  <c r="J148" i="1" s="1"/>
  <c r="L148" i="1" s="1"/>
  <c r="F148" i="1"/>
  <c r="AD147" i="1"/>
  <c r="AF147" i="1" s="1"/>
  <c r="AH147" i="1" s="1"/>
  <c r="AJ147" i="1" s="1"/>
  <c r="W147" i="1"/>
  <c r="Y147" i="1" s="1"/>
  <c r="AA147" i="1" s="1"/>
  <c r="U147" i="1"/>
  <c r="S147" i="1"/>
  <c r="N147" i="1"/>
  <c r="P147" i="1" s="1"/>
  <c r="L147" i="1"/>
  <c r="F147" i="1"/>
  <c r="H147" i="1" s="1"/>
  <c r="J147" i="1" s="1"/>
  <c r="AD146" i="1"/>
  <c r="AF146" i="1" s="1"/>
  <c r="AH146" i="1" s="1"/>
  <c r="AJ146" i="1" s="1"/>
  <c r="S146" i="1"/>
  <c r="U146" i="1" s="1"/>
  <c r="W146" i="1" s="1"/>
  <c r="Y146" i="1" s="1"/>
  <c r="AA146" i="1" s="1"/>
  <c r="L146" i="1"/>
  <c r="N146" i="1" s="1"/>
  <c r="P146" i="1" s="1"/>
  <c r="J146" i="1"/>
  <c r="F146" i="1"/>
  <c r="H146" i="1" s="1"/>
  <c r="AH145" i="1"/>
  <c r="AJ145" i="1" s="1"/>
  <c r="AD145" i="1"/>
  <c r="AF145" i="1" s="1"/>
  <c r="S145" i="1"/>
  <c r="U145" i="1" s="1"/>
  <c r="W145" i="1" s="1"/>
  <c r="Y145" i="1" s="1"/>
  <c r="AA145" i="1" s="1"/>
  <c r="H145" i="1"/>
  <c r="J145" i="1" s="1"/>
  <c r="L145" i="1" s="1"/>
  <c r="N145" i="1" s="1"/>
  <c r="P145" i="1" s="1"/>
  <c r="F145" i="1"/>
  <c r="AH144" i="1"/>
  <c r="AJ144" i="1" s="1"/>
  <c r="AF144" i="1"/>
  <c r="AD144" i="1"/>
  <c r="Y144" i="1"/>
  <c r="AA144" i="1" s="1"/>
  <c r="W144" i="1"/>
  <c r="S144" i="1"/>
  <c r="U144" i="1" s="1"/>
  <c r="N144" i="1"/>
  <c r="P144" i="1" s="1"/>
  <c r="H144" i="1"/>
  <c r="J144" i="1" s="1"/>
  <c r="L144" i="1" s="1"/>
  <c r="F144" i="1"/>
  <c r="AD143" i="1"/>
  <c r="AF143" i="1" s="1"/>
  <c r="AH143" i="1" s="1"/>
  <c r="AJ143" i="1" s="1"/>
  <c r="W143" i="1"/>
  <c r="Y143" i="1" s="1"/>
  <c r="AA143" i="1" s="1"/>
  <c r="U143" i="1"/>
  <c r="S143" i="1"/>
  <c r="N143" i="1"/>
  <c r="P143" i="1" s="1"/>
  <c r="L143" i="1"/>
  <c r="F143" i="1"/>
  <c r="H143" i="1" s="1"/>
  <c r="J143" i="1" s="1"/>
  <c r="AD142" i="1"/>
  <c r="AF142" i="1" s="1"/>
  <c r="AH142" i="1" s="1"/>
  <c r="AJ142" i="1" s="1"/>
  <c r="S142" i="1"/>
  <c r="U142" i="1" s="1"/>
  <c r="W142" i="1" s="1"/>
  <c r="Y142" i="1" s="1"/>
  <c r="AA142" i="1" s="1"/>
  <c r="L142" i="1"/>
  <c r="N142" i="1" s="1"/>
  <c r="P142" i="1" s="1"/>
  <c r="J142" i="1"/>
  <c r="F142" i="1"/>
  <c r="H142" i="1" s="1"/>
  <c r="AI141" i="1"/>
  <c r="AG141" i="1"/>
  <c r="AE141" i="1"/>
  <c r="AC141" i="1"/>
  <c r="AB141" i="1"/>
  <c r="AD141" i="1" s="1"/>
  <c r="AF141" i="1" s="1"/>
  <c r="AH141" i="1" s="1"/>
  <c r="AJ141" i="1" s="1"/>
  <c r="Z141" i="1"/>
  <c r="X141" i="1"/>
  <c r="V141" i="1"/>
  <c r="T141" i="1"/>
  <c r="S141" i="1"/>
  <c r="U141" i="1" s="1"/>
  <c r="W141" i="1" s="1"/>
  <c r="R141" i="1"/>
  <c r="Q141" i="1"/>
  <c r="O141" i="1"/>
  <c r="M141" i="1"/>
  <c r="K141" i="1"/>
  <c r="I141" i="1"/>
  <c r="G141" i="1"/>
  <c r="E141" i="1"/>
  <c r="D141" i="1"/>
  <c r="F141" i="1" s="1"/>
  <c r="H141" i="1" s="1"/>
  <c r="J141" i="1" s="1"/>
  <c r="L141" i="1" s="1"/>
  <c r="N141" i="1" s="1"/>
  <c r="P141" i="1" s="1"/>
  <c r="AJ140" i="1"/>
  <c r="AF140" i="1"/>
  <c r="AH140" i="1" s="1"/>
  <c r="Y140" i="1"/>
  <c r="AA140" i="1" s="1"/>
  <c r="U140" i="1"/>
  <c r="W140" i="1" s="1"/>
  <c r="J140" i="1"/>
  <c r="L140" i="1" s="1"/>
  <c r="N140" i="1" s="1"/>
  <c r="P140" i="1" s="1"/>
  <c r="H140" i="1"/>
  <c r="AF139" i="1"/>
  <c r="AH139" i="1" s="1"/>
  <c r="AJ139" i="1" s="1"/>
  <c r="AA139" i="1"/>
  <c r="Y139" i="1"/>
  <c r="U139" i="1"/>
  <c r="W139" i="1" s="1"/>
  <c r="N139" i="1"/>
  <c r="P139" i="1" s="1"/>
  <c r="J139" i="1"/>
  <c r="L139" i="1" s="1"/>
  <c r="H139" i="1"/>
  <c r="AF138" i="1"/>
  <c r="AH138" i="1" s="1"/>
  <c r="AJ138" i="1" s="1"/>
  <c r="AD138" i="1"/>
  <c r="U138" i="1"/>
  <c r="W138" i="1" s="1"/>
  <c r="Y138" i="1" s="1"/>
  <c r="AA138" i="1" s="1"/>
  <c r="S138" i="1"/>
  <c r="J138" i="1"/>
  <c r="L138" i="1" s="1"/>
  <c r="N138" i="1" s="1"/>
  <c r="P138" i="1" s="1"/>
  <c r="F138" i="1"/>
  <c r="H138" i="1" s="1"/>
  <c r="AD137" i="1"/>
  <c r="AF137" i="1" s="1"/>
  <c r="AH137" i="1" s="1"/>
  <c r="AJ137" i="1" s="1"/>
  <c r="U137" i="1"/>
  <c r="W137" i="1" s="1"/>
  <c r="Y137" i="1" s="1"/>
  <c r="AA137" i="1" s="1"/>
  <c r="S137" i="1"/>
  <c r="F137" i="1"/>
  <c r="H137" i="1" s="1"/>
  <c r="J137" i="1" s="1"/>
  <c r="L137" i="1" s="1"/>
  <c r="N137" i="1" s="1"/>
  <c r="P137" i="1" s="1"/>
  <c r="AI136" i="1"/>
  <c r="AG136" i="1"/>
  <c r="AF136" i="1"/>
  <c r="AH136" i="1" s="1"/>
  <c r="AJ136" i="1" s="1"/>
  <c r="AE136" i="1"/>
  <c r="AC136" i="1"/>
  <c r="AB136" i="1"/>
  <c r="AD136" i="1" s="1"/>
  <c r="Z136" i="1"/>
  <c r="X136" i="1"/>
  <c r="V136" i="1"/>
  <c r="T136" i="1"/>
  <c r="R136" i="1"/>
  <c r="Q136" i="1"/>
  <c r="S136" i="1" s="1"/>
  <c r="U136" i="1" s="1"/>
  <c r="W136" i="1" s="1"/>
  <c r="Y136" i="1" s="1"/>
  <c r="AA136" i="1" s="1"/>
  <c r="O136" i="1"/>
  <c r="M136" i="1"/>
  <c r="K136" i="1"/>
  <c r="I136" i="1"/>
  <c r="H136" i="1"/>
  <c r="J136" i="1" s="1"/>
  <c r="L136" i="1" s="1"/>
  <c r="N136" i="1" s="1"/>
  <c r="P136" i="1" s="1"/>
  <c r="G136" i="1"/>
  <c r="E136" i="1"/>
  <c r="D136" i="1"/>
  <c r="F136" i="1" s="1"/>
  <c r="AF135" i="1"/>
  <c r="AH135" i="1" s="1"/>
  <c r="AJ135" i="1" s="1"/>
  <c r="AA135" i="1"/>
  <c r="U135" i="1"/>
  <c r="W135" i="1" s="1"/>
  <c r="Y135" i="1" s="1"/>
  <c r="H135" i="1"/>
  <c r="J135" i="1" s="1"/>
  <c r="L135" i="1" s="1"/>
  <c r="N135" i="1" s="1"/>
  <c r="P135" i="1" s="1"/>
  <c r="AD134" i="1"/>
  <c r="AF134" i="1" s="1"/>
  <c r="AH134" i="1" s="1"/>
  <c r="AJ134" i="1" s="1"/>
  <c r="U134" i="1"/>
  <c r="W134" i="1" s="1"/>
  <c r="Y134" i="1" s="1"/>
  <c r="AA134" i="1" s="1"/>
  <c r="S134" i="1"/>
  <c r="L134" i="1"/>
  <c r="N134" i="1" s="1"/>
  <c r="P134" i="1" s="1"/>
  <c r="F134" i="1"/>
  <c r="H134" i="1" s="1"/>
  <c r="J134" i="1" s="1"/>
  <c r="AI133" i="1"/>
  <c r="AG133" i="1"/>
  <c r="AE133" i="1"/>
  <c r="AC133" i="1"/>
  <c r="AB133" i="1"/>
  <c r="AD133" i="1" s="1"/>
  <c r="AF133" i="1" s="1"/>
  <c r="AH133" i="1" s="1"/>
  <c r="AJ133" i="1" s="1"/>
  <c r="Z133" i="1"/>
  <c r="X133" i="1"/>
  <c r="V133" i="1"/>
  <c r="T133" i="1"/>
  <c r="R133" i="1"/>
  <c r="Q133" i="1"/>
  <c r="S133" i="1" s="1"/>
  <c r="O133" i="1"/>
  <c r="M133" i="1"/>
  <c r="K133" i="1"/>
  <c r="I133" i="1"/>
  <c r="G133" i="1"/>
  <c r="E133" i="1"/>
  <c r="D133" i="1"/>
  <c r="F133" i="1" s="1"/>
  <c r="H133" i="1" s="1"/>
  <c r="J133" i="1" s="1"/>
  <c r="L133" i="1" s="1"/>
  <c r="N133" i="1" s="1"/>
  <c r="P133" i="1" s="1"/>
  <c r="AJ132" i="1"/>
  <c r="AA132" i="1"/>
  <c r="P132" i="1"/>
  <c r="AJ131" i="1"/>
  <c r="AH131" i="1"/>
  <c r="Y131" i="1"/>
  <c r="AA131" i="1" s="1"/>
  <c r="P131" i="1"/>
  <c r="N131" i="1"/>
  <c r="L131" i="1"/>
  <c r="AH130" i="1"/>
  <c r="AJ130" i="1" s="1"/>
  <c r="AF130" i="1"/>
  <c r="W130" i="1"/>
  <c r="Y130" i="1" s="1"/>
  <c r="AA130" i="1" s="1"/>
  <c r="U130" i="1"/>
  <c r="L130" i="1"/>
  <c r="N130" i="1" s="1"/>
  <c r="P130" i="1" s="1"/>
  <c r="J130" i="1"/>
  <c r="H130" i="1"/>
  <c r="AH129" i="1"/>
  <c r="AJ129" i="1" s="1"/>
  <c r="AF129" i="1"/>
  <c r="W129" i="1"/>
  <c r="Y129" i="1" s="1"/>
  <c r="AA129" i="1" s="1"/>
  <c r="U129" i="1"/>
  <c r="L129" i="1"/>
  <c r="N129" i="1" s="1"/>
  <c r="P129" i="1" s="1"/>
  <c r="G129" i="1"/>
  <c r="H129" i="1" s="1"/>
  <c r="J129" i="1" s="1"/>
  <c r="AJ128" i="1"/>
  <c r="AH128" i="1"/>
  <c r="AF128" i="1"/>
  <c r="Y128" i="1"/>
  <c r="AA128" i="1" s="1"/>
  <c r="W128" i="1"/>
  <c r="U128" i="1"/>
  <c r="N128" i="1"/>
  <c r="P128" i="1" s="1"/>
  <c r="I128" i="1"/>
  <c r="H128" i="1"/>
  <c r="J128" i="1" s="1"/>
  <c r="L128" i="1" s="1"/>
  <c r="G128" i="1"/>
  <c r="AF127" i="1"/>
  <c r="AH127" i="1" s="1"/>
  <c r="AJ127" i="1" s="1"/>
  <c r="U127" i="1"/>
  <c r="W127" i="1" s="1"/>
  <c r="Y127" i="1" s="1"/>
  <c r="AA127" i="1" s="1"/>
  <c r="J127" i="1"/>
  <c r="L127" i="1" s="1"/>
  <c r="N127" i="1" s="1"/>
  <c r="P127" i="1" s="1"/>
  <c r="H127" i="1"/>
  <c r="AF126" i="1"/>
  <c r="AH126" i="1" s="1"/>
  <c r="AJ126" i="1" s="1"/>
  <c r="U126" i="1"/>
  <c r="W126" i="1" s="1"/>
  <c r="Y126" i="1" s="1"/>
  <c r="AA126" i="1" s="1"/>
  <c r="J126" i="1"/>
  <c r="L126" i="1" s="1"/>
  <c r="N126" i="1" s="1"/>
  <c r="P126" i="1" s="1"/>
  <c r="H126" i="1"/>
  <c r="AF125" i="1"/>
  <c r="AH125" i="1" s="1"/>
  <c r="AJ125" i="1" s="1"/>
  <c r="AD125" i="1"/>
  <c r="W125" i="1"/>
  <c r="Y125" i="1" s="1"/>
  <c r="AA125" i="1" s="1"/>
  <c r="U125" i="1"/>
  <c r="S125" i="1"/>
  <c r="N125" i="1"/>
  <c r="P125" i="1" s="1"/>
  <c r="F125" i="1"/>
  <c r="H125" i="1" s="1"/>
  <c r="J125" i="1" s="1"/>
  <c r="L125" i="1" s="1"/>
  <c r="AD124" i="1"/>
  <c r="AF124" i="1" s="1"/>
  <c r="AH124" i="1" s="1"/>
  <c r="AJ124" i="1" s="1"/>
  <c r="U124" i="1"/>
  <c r="W124" i="1" s="1"/>
  <c r="Y124" i="1" s="1"/>
  <c r="AA124" i="1" s="1"/>
  <c r="S124" i="1"/>
  <c r="F124" i="1"/>
  <c r="H124" i="1" s="1"/>
  <c r="J124" i="1" s="1"/>
  <c r="L124" i="1" s="1"/>
  <c r="N124" i="1" s="1"/>
  <c r="P124" i="1" s="1"/>
  <c r="AI122" i="1"/>
  <c r="AG122" i="1"/>
  <c r="AF122" i="1"/>
  <c r="AH122" i="1" s="1"/>
  <c r="AJ122" i="1" s="1"/>
  <c r="AE122" i="1"/>
  <c r="AC122" i="1"/>
  <c r="AB122" i="1"/>
  <c r="AD122" i="1" s="1"/>
  <c r="Z122" i="1"/>
  <c r="X122" i="1"/>
  <c r="V122" i="1"/>
  <c r="T122" i="1"/>
  <c r="S122" i="1"/>
  <c r="U122" i="1" s="1"/>
  <c r="W122" i="1" s="1"/>
  <c r="Y122" i="1" s="1"/>
  <c r="AA122" i="1" s="1"/>
  <c r="R122" i="1"/>
  <c r="Q122" i="1"/>
  <c r="O122" i="1"/>
  <c r="M122" i="1"/>
  <c r="K122" i="1"/>
  <c r="I122" i="1"/>
  <c r="G122" i="1"/>
  <c r="E122" i="1"/>
  <c r="D122" i="1"/>
  <c r="AD121" i="1"/>
  <c r="AF121" i="1" s="1"/>
  <c r="AH121" i="1" s="1"/>
  <c r="AJ121" i="1" s="1"/>
  <c r="U121" i="1"/>
  <c r="W121" i="1" s="1"/>
  <c r="Y121" i="1" s="1"/>
  <c r="AA121" i="1" s="1"/>
  <c r="S121" i="1"/>
  <c r="L121" i="1"/>
  <c r="N121" i="1" s="1"/>
  <c r="P121" i="1" s="1"/>
  <c r="F121" i="1"/>
  <c r="H121" i="1" s="1"/>
  <c r="J121" i="1" s="1"/>
  <c r="AJ120" i="1"/>
  <c r="AD120" i="1"/>
  <c r="AF120" i="1" s="1"/>
  <c r="AH120" i="1" s="1"/>
  <c r="AA120" i="1"/>
  <c r="S120" i="1"/>
  <c r="U120" i="1" s="1"/>
  <c r="W120" i="1" s="1"/>
  <c r="Y120" i="1" s="1"/>
  <c r="J120" i="1"/>
  <c r="L120" i="1" s="1"/>
  <c r="N120" i="1" s="1"/>
  <c r="P120" i="1" s="1"/>
  <c r="H120" i="1"/>
  <c r="F120" i="1"/>
  <c r="AI118" i="1"/>
  <c r="AG118" i="1"/>
  <c r="AE118" i="1"/>
  <c r="AD118" i="1"/>
  <c r="AF118" i="1" s="1"/>
  <c r="AH118" i="1" s="1"/>
  <c r="AJ118" i="1" s="1"/>
  <c r="AC118" i="1"/>
  <c r="AB118" i="1"/>
  <c r="Z118" i="1"/>
  <c r="X118" i="1"/>
  <c r="V118" i="1"/>
  <c r="T118" i="1"/>
  <c r="S118" i="1"/>
  <c r="U118" i="1" s="1"/>
  <c r="W118" i="1" s="1"/>
  <c r="Y118" i="1" s="1"/>
  <c r="AA118" i="1" s="1"/>
  <c r="R118" i="1"/>
  <c r="Q118" i="1"/>
  <c r="O118" i="1"/>
  <c r="O104" i="1" s="1"/>
  <c r="M118" i="1"/>
  <c r="K118" i="1"/>
  <c r="I118" i="1"/>
  <c r="G118" i="1"/>
  <c r="G104" i="1" s="1"/>
  <c r="F118" i="1"/>
  <c r="E118" i="1"/>
  <c r="D118" i="1"/>
  <c r="AJ117" i="1"/>
  <c r="AD117" i="1"/>
  <c r="AF117" i="1" s="1"/>
  <c r="AH117" i="1" s="1"/>
  <c r="AA117" i="1"/>
  <c r="S117" i="1"/>
  <c r="U117" i="1" s="1"/>
  <c r="W117" i="1" s="1"/>
  <c r="Y117" i="1" s="1"/>
  <c r="J117" i="1"/>
  <c r="L117" i="1" s="1"/>
  <c r="N117" i="1" s="1"/>
  <c r="P117" i="1" s="1"/>
  <c r="H117" i="1"/>
  <c r="F117" i="1"/>
  <c r="AF116" i="1"/>
  <c r="AH116" i="1" s="1"/>
  <c r="AJ116" i="1" s="1"/>
  <c r="AD116" i="1"/>
  <c r="S116" i="1"/>
  <c r="U116" i="1" s="1"/>
  <c r="W116" i="1" s="1"/>
  <c r="Y116" i="1" s="1"/>
  <c r="AA116" i="1" s="1"/>
  <c r="F116" i="1"/>
  <c r="H116" i="1" s="1"/>
  <c r="J116" i="1" s="1"/>
  <c r="L116" i="1" s="1"/>
  <c r="N116" i="1" s="1"/>
  <c r="P116" i="1" s="1"/>
  <c r="AF115" i="1"/>
  <c r="AH115" i="1" s="1"/>
  <c r="AJ115" i="1" s="1"/>
  <c r="AD115" i="1"/>
  <c r="U115" i="1"/>
  <c r="W115" i="1" s="1"/>
  <c r="Y115" i="1" s="1"/>
  <c r="AA115" i="1" s="1"/>
  <c r="S115" i="1"/>
  <c r="H115" i="1"/>
  <c r="J115" i="1" s="1"/>
  <c r="L115" i="1" s="1"/>
  <c r="N115" i="1" s="1"/>
  <c r="P115" i="1" s="1"/>
  <c r="F115" i="1"/>
  <c r="AD114" i="1"/>
  <c r="AF114" i="1" s="1"/>
  <c r="AH114" i="1" s="1"/>
  <c r="AJ114" i="1" s="1"/>
  <c r="S114" i="1"/>
  <c r="U114" i="1" s="1"/>
  <c r="W114" i="1" s="1"/>
  <c r="Y114" i="1" s="1"/>
  <c r="AA114" i="1" s="1"/>
  <c r="F114" i="1"/>
  <c r="H114" i="1" s="1"/>
  <c r="J114" i="1" s="1"/>
  <c r="L114" i="1" s="1"/>
  <c r="N114" i="1" s="1"/>
  <c r="P114" i="1" s="1"/>
  <c r="AI113" i="1"/>
  <c r="AD113" i="1"/>
  <c r="AF113" i="1" s="1"/>
  <c r="AH113" i="1" s="1"/>
  <c r="AJ113" i="1" s="1"/>
  <c r="Z113" i="1"/>
  <c r="W113" i="1"/>
  <c r="Y113" i="1" s="1"/>
  <c r="AA113" i="1" s="1"/>
  <c r="U113" i="1"/>
  <c r="S113" i="1"/>
  <c r="N113" i="1"/>
  <c r="P113" i="1" s="1"/>
  <c r="L113" i="1"/>
  <c r="H113" i="1"/>
  <c r="J113" i="1" s="1"/>
  <c r="F113" i="1"/>
  <c r="AJ112" i="1"/>
  <c r="AF112" i="1"/>
  <c r="AH112" i="1" s="1"/>
  <c r="AD112" i="1"/>
  <c r="W112" i="1"/>
  <c r="Y112" i="1" s="1"/>
  <c r="AA112" i="1" s="1"/>
  <c r="U112" i="1"/>
  <c r="S112" i="1"/>
  <c r="L112" i="1"/>
  <c r="N112" i="1" s="1"/>
  <c r="P112" i="1" s="1"/>
  <c r="J112" i="1"/>
  <c r="F112" i="1"/>
  <c r="H112" i="1" s="1"/>
  <c r="AH111" i="1"/>
  <c r="AJ111" i="1" s="1"/>
  <c r="AD111" i="1"/>
  <c r="AF111" i="1" s="1"/>
  <c r="U111" i="1"/>
  <c r="W111" i="1" s="1"/>
  <c r="Y111" i="1" s="1"/>
  <c r="AA111" i="1" s="1"/>
  <c r="S111" i="1"/>
  <c r="J111" i="1"/>
  <c r="L111" i="1" s="1"/>
  <c r="N111" i="1" s="1"/>
  <c r="P111" i="1" s="1"/>
  <c r="H111" i="1"/>
  <c r="F111" i="1"/>
  <c r="AH110" i="1"/>
  <c r="AJ110" i="1" s="1"/>
  <c r="AF110" i="1"/>
  <c r="AD110" i="1"/>
  <c r="Y110" i="1"/>
  <c r="AA110" i="1" s="1"/>
  <c r="W110" i="1"/>
  <c r="S110" i="1"/>
  <c r="U110" i="1" s="1"/>
  <c r="N110" i="1"/>
  <c r="P110" i="1" s="1"/>
  <c r="J110" i="1"/>
  <c r="L110" i="1" s="1"/>
  <c r="H110" i="1"/>
  <c r="F110" i="1"/>
  <c r="AI108" i="1"/>
  <c r="AG108" i="1"/>
  <c r="AG175" i="1" s="1"/>
  <c r="AE108" i="1"/>
  <c r="AE175" i="1" s="1"/>
  <c r="AD108" i="1"/>
  <c r="AF108" i="1" s="1"/>
  <c r="AH108" i="1" s="1"/>
  <c r="AJ108" i="1" s="1"/>
  <c r="AC108" i="1"/>
  <c r="AC175" i="1" s="1"/>
  <c r="AB108" i="1"/>
  <c r="Z108" i="1"/>
  <c r="X108" i="1"/>
  <c r="V108" i="1"/>
  <c r="T108" i="1"/>
  <c r="T175" i="1" s="1"/>
  <c r="R108" i="1"/>
  <c r="Q108" i="1"/>
  <c r="Q175" i="1" s="1"/>
  <c r="O108" i="1"/>
  <c r="M108" i="1"/>
  <c r="M175" i="1" s="1"/>
  <c r="K108" i="1"/>
  <c r="K175" i="1" s="1"/>
  <c r="I108" i="1"/>
  <c r="I175" i="1" s="1"/>
  <c r="G108" i="1"/>
  <c r="F108" i="1"/>
  <c r="H108" i="1" s="1"/>
  <c r="J108" i="1" s="1"/>
  <c r="L108" i="1" s="1"/>
  <c r="N108" i="1" s="1"/>
  <c r="P108" i="1" s="1"/>
  <c r="E108" i="1"/>
  <c r="E175" i="1" s="1"/>
  <c r="D108" i="1"/>
  <c r="AI107" i="1"/>
  <c r="AI167" i="1" s="1"/>
  <c r="AG107" i="1"/>
  <c r="AG167" i="1" s="1"/>
  <c r="AE107" i="1"/>
  <c r="AE167" i="1" s="1"/>
  <c r="AD107" i="1"/>
  <c r="AF107" i="1" s="1"/>
  <c r="AH107" i="1" s="1"/>
  <c r="AJ107" i="1" s="1"/>
  <c r="AC107" i="1"/>
  <c r="AC167" i="1" s="1"/>
  <c r="AB107" i="1"/>
  <c r="AB167" i="1" s="1"/>
  <c r="Z107" i="1"/>
  <c r="Z167" i="1" s="1"/>
  <c r="X107" i="1"/>
  <c r="X167" i="1" s="1"/>
  <c r="W107" i="1"/>
  <c r="Y107" i="1" s="1"/>
  <c r="AA107" i="1" s="1"/>
  <c r="V107" i="1"/>
  <c r="V167" i="1" s="1"/>
  <c r="T107" i="1"/>
  <c r="T167" i="1" s="1"/>
  <c r="S107" i="1"/>
  <c r="U107" i="1" s="1"/>
  <c r="R107" i="1"/>
  <c r="R167" i="1" s="1"/>
  <c r="Q107" i="1"/>
  <c r="Q167" i="1" s="1"/>
  <c r="O107" i="1"/>
  <c r="O167" i="1" s="1"/>
  <c r="M107" i="1"/>
  <c r="M167" i="1" s="1"/>
  <c r="K107" i="1"/>
  <c r="K167" i="1" s="1"/>
  <c r="I107" i="1"/>
  <c r="I167" i="1" s="1"/>
  <c r="G107" i="1"/>
  <c r="G167" i="1" s="1"/>
  <c r="F107" i="1"/>
  <c r="E107" i="1"/>
  <c r="E167" i="1" s="1"/>
  <c r="D107" i="1"/>
  <c r="D167" i="1" s="1"/>
  <c r="AI106" i="1"/>
  <c r="AG106" i="1"/>
  <c r="AE106" i="1"/>
  <c r="AC106" i="1"/>
  <c r="AB106" i="1"/>
  <c r="AD106" i="1" s="1"/>
  <c r="AF106" i="1" s="1"/>
  <c r="AH106" i="1" s="1"/>
  <c r="AJ106" i="1" s="1"/>
  <c r="Z106" i="1"/>
  <c r="X106" i="1"/>
  <c r="V106" i="1"/>
  <c r="T106" i="1"/>
  <c r="S106" i="1"/>
  <c r="R106" i="1"/>
  <c r="Q106" i="1"/>
  <c r="O106" i="1"/>
  <c r="M106" i="1"/>
  <c r="K106" i="1"/>
  <c r="I106" i="1"/>
  <c r="H106" i="1"/>
  <c r="J106" i="1" s="1"/>
  <c r="L106" i="1" s="1"/>
  <c r="N106" i="1" s="1"/>
  <c r="P106" i="1" s="1"/>
  <c r="G106" i="1"/>
  <c r="E106" i="1"/>
  <c r="D106" i="1"/>
  <c r="F106" i="1" s="1"/>
  <c r="AG104" i="1"/>
  <c r="AE104" i="1"/>
  <c r="AC104" i="1"/>
  <c r="AB104" i="1"/>
  <c r="X104" i="1"/>
  <c r="T104" i="1"/>
  <c r="Q104" i="1"/>
  <c r="M104" i="1"/>
  <c r="K104" i="1"/>
  <c r="I104" i="1"/>
  <c r="E104" i="1"/>
  <c r="AJ103" i="1"/>
  <c r="AH103" i="1"/>
  <c r="AA103" i="1"/>
  <c r="Y103" i="1"/>
  <c r="L103" i="1"/>
  <c r="N103" i="1" s="1"/>
  <c r="P103" i="1" s="1"/>
  <c r="AJ102" i="1"/>
  <c r="AH102" i="1"/>
  <c r="AF102" i="1"/>
  <c r="AA102" i="1"/>
  <c r="Y102" i="1"/>
  <c r="W102" i="1"/>
  <c r="U102" i="1"/>
  <c r="H102" i="1"/>
  <c r="J102" i="1" s="1"/>
  <c r="L102" i="1" s="1"/>
  <c r="N102" i="1" s="1"/>
  <c r="P102" i="1" s="1"/>
  <c r="AD101" i="1"/>
  <c r="AF101" i="1" s="1"/>
  <c r="AH101" i="1" s="1"/>
  <c r="AJ101" i="1" s="1"/>
  <c r="U101" i="1"/>
  <c r="W101" i="1" s="1"/>
  <c r="Y101" i="1" s="1"/>
  <c r="AA101" i="1" s="1"/>
  <c r="S101" i="1"/>
  <c r="L101" i="1"/>
  <c r="N101" i="1" s="1"/>
  <c r="P101" i="1" s="1"/>
  <c r="J101" i="1"/>
  <c r="H101" i="1"/>
  <c r="F101" i="1"/>
  <c r="AJ100" i="1"/>
  <c r="AH100" i="1"/>
  <c r="AF100" i="1"/>
  <c r="AD100" i="1"/>
  <c r="AA100" i="1"/>
  <c r="S100" i="1"/>
  <c r="U100" i="1" s="1"/>
  <c r="W100" i="1" s="1"/>
  <c r="Y100" i="1" s="1"/>
  <c r="J100" i="1"/>
  <c r="L100" i="1" s="1"/>
  <c r="N100" i="1" s="1"/>
  <c r="P100" i="1" s="1"/>
  <c r="H100" i="1"/>
  <c r="F100" i="1"/>
  <c r="AI99" i="1"/>
  <c r="AG99" i="1"/>
  <c r="AE99" i="1"/>
  <c r="AD99" i="1"/>
  <c r="AF99" i="1" s="1"/>
  <c r="AH99" i="1" s="1"/>
  <c r="AJ99" i="1" s="1"/>
  <c r="AC99" i="1"/>
  <c r="AB99" i="1"/>
  <c r="Z99" i="1"/>
  <c r="X99" i="1"/>
  <c r="W99" i="1"/>
  <c r="Y99" i="1" s="1"/>
  <c r="AA99" i="1" s="1"/>
  <c r="V99" i="1"/>
  <c r="T99" i="1"/>
  <c r="S99" i="1"/>
  <c r="U99" i="1" s="1"/>
  <c r="R99" i="1"/>
  <c r="Q99" i="1"/>
  <c r="O99" i="1"/>
  <c r="M99" i="1"/>
  <c r="K99" i="1"/>
  <c r="I99" i="1"/>
  <c r="G99" i="1"/>
  <c r="F99" i="1"/>
  <c r="E99" i="1"/>
  <c r="D99" i="1"/>
  <c r="AJ98" i="1"/>
  <c r="AA98" i="1"/>
  <c r="P98" i="1"/>
  <c r="AJ97" i="1"/>
  <c r="AA97" i="1"/>
  <c r="P97" i="1"/>
  <c r="AJ96" i="1"/>
  <c r="AA96" i="1"/>
  <c r="P96" i="1"/>
  <c r="AJ95" i="1"/>
  <c r="AA95" i="1"/>
  <c r="P95" i="1"/>
  <c r="AJ94" i="1"/>
  <c r="AA94" i="1"/>
  <c r="P94" i="1"/>
  <c r="AJ93" i="1"/>
  <c r="AA93" i="1"/>
  <c r="P93" i="1"/>
  <c r="AJ92" i="1"/>
  <c r="AH92" i="1"/>
  <c r="AA92" i="1"/>
  <c r="Y92" i="1"/>
  <c r="L92" i="1"/>
  <c r="N92" i="1" s="1"/>
  <c r="P92" i="1" s="1"/>
  <c r="AJ91" i="1"/>
  <c r="AH91" i="1"/>
  <c r="AF91" i="1"/>
  <c r="AA91" i="1"/>
  <c r="Y91" i="1"/>
  <c r="W91" i="1"/>
  <c r="U91" i="1"/>
  <c r="P91" i="1"/>
  <c r="H91" i="1"/>
  <c r="J91" i="1" s="1"/>
  <c r="L91" i="1" s="1"/>
  <c r="N91" i="1" s="1"/>
  <c r="AD90" i="1"/>
  <c r="AF90" i="1" s="1"/>
  <c r="AH90" i="1" s="1"/>
  <c r="AJ90" i="1" s="1"/>
  <c r="U90" i="1"/>
  <c r="W90" i="1" s="1"/>
  <c r="Y90" i="1" s="1"/>
  <c r="AA90" i="1" s="1"/>
  <c r="S90" i="1"/>
  <c r="L90" i="1"/>
  <c r="N90" i="1" s="1"/>
  <c r="P90" i="1" s="1"/>
  <c r="J90" i="1"/>
  <c r="H90" i="1"/>
  <c r="F90" i="1"/>
  <c r="AJ89" i="1"/>
  <c r="AH89" i="1"/>
  <c r="AF89" i="1"/>
  <c r="AD89" i="1"/>
  <c r="S89" i="1"/>
  <c r="U89" i="1" s="1"/>
  <c r="W89" i="1" s="1"/>
  <c r="Y89" i="1" s="1"/>
  <c r="AA89" i="1" s="1"/>
  <c r="J89" i="1"/>
  <c r="L89" i="1" s="1"/>
  <c r="N89" i="1" s="1"/>
  <c r="P89" i="1" s="1"/>
  <c r="H89" i="1"/>
  <c r="F89" i="1"/>
  <c r="AI87" i="1"/>
  <c r="AG87" i="1"/>
  <c r="AE87" i="1"/>
  <c r="AD87" i="1"/>
  <c r="AC87" i="1"/>
  <c r="AB87" i="1"/>
  <c r="Z87" i="1"/>
  <c r="X87" i="1"/>
  <c r="V87" i="1"/>
  <c r="T87" i="1"/>
  <c r="S87" i="1"/>
  <c r="U87" i="1" s="1"/>
  <c r="W87" i="1" s="1"/>
  <c r="Y87" i="1" s="1"/>
  <c r="AA87" i="1" s="1"/>
  <c r="R87" i="1"/>
  <c r="Q87" i="1"/>
  <c r="O87" i="1"/>
  <c r="M87" i="1"/>
  <c r="K87" i="1"/>
  <c r="I87" i="1"/>
  <c r="G87" i="1"/>
  <c r="F87" i="1"/>
  <c r="H87" i="1" s="1"/>
  <c r="J87" i="1" s="1"/>
  <c r="L87" i="1" s="1"/>
  <c r="N87" i="1" s="1"/>
  <c r="P87" i="1" s="1"/>
  <c r="E87" i="1"/>
  <c r="D87" i="1"/>
  <c r="AH86" i="1"/>
  <c r="AJ86" i="1" s="1"/>
  <c r="AF86" i="1"/>
  <c r="AD86" i="1"/>
  <c r="Y86" i="1"/>
  <c r="AA86" i="1" s="1"/>
  <c r="S86" i="1"/>
  <c r="U86" i="1" s="1"/>
  <c r="W86" i="1" s="1"/>
  <c r="H86" i="1"/>
  <c r="J86" i="1" s="1"/>
  <c r="L86" i="1" s="1"/>
  <c r="N86" i="1" s="1"/>
  <c r="P86" i="1" s="1"/>
  <c r="F86" i="1"/>
  <c r="AI84" i="1"/>
  <c r="AG84" i="1"/>
  <c r="AE84" i="1"/>
  <c r="AD84" i="1"/>
  <c r="AF84" i="1" s="1"/>
  <c r="AH84" i="1" s="1"/>
  <c r="AJ84" i="1" s="1"/>
  <c r="AC84" i="1"/>
  <c r="AB84" i="1"/>
  <c r="Z84" i="1"/>
  <c r="X84" i="1"/>
  <c r="W84" i="1"/>
  <c r="Y84" i="1" s="1"/>
  <c r="AA84" i="1" s="1"/>
  <c r="V84" i="1"/>
  <c r="T84" i="1"/>
  <c r="R84" i="1"/>
  <c r="S84" i="1" s="1"/>
  <c r="U84" i="1" s="1"/>
  <c r="Q84" i="1"/>
  <c r="O84" i="1"/>
  <c r="M84" i="1"/>
  <c r="K84" i="1"/>
  <c r="I84" i="1"/>
  <c r="G84" i="1"/>
  <c r="F84" i="1"/>
  <c r="E84" i="1"/>
  <c r="D84" i="1"/>
  <c r="AJ83" i="1"/>
  <c r="AH83" i="1"/>
  <c r="AF83" i="1"/>
  <c r="AD83" i="1"/>
  <c r="S83" i="1"/>
  <c r="U83" i="1" s="1"/>
  <c r="W83" i="1" s="1"/>
  <c r="Y83" i="1" s="1"/>
  <c r="AA83" i="1" s="1"/>
  <c r="J83" i="1"/>
  <c r="L83" i="1" s="1"/>
  <c r="N83" i="1" s="1"/>
  <c r="P83" i="1" s="1"/>
  <c r="H83" i="1"/>
  <c r="F83" i="1"/>
  <c r="D83" i="1"/>
  <c r="AI81" i="1"/>
  <c r="AG81" i="1"/>
  <c r="AE81" i="1"/>
  <c r="AC81" i="1"/>
  <c r="AB81" i="1"/>
  <c r="AD81" i="1" s="1"/>
  <c r="Z81" i="1"/>
  <c r="X81" i="1"/>
  <c r="V81" i="1"/>
  <c r="T81" i="1"/>
  <c r="S81" i="1"/>
  <c r="R81" i="1"/>
  <c r="Q81" i="1"/>
  <c r="O81" i="1"/>
  <c r="M81" i="1"/>
  <c r="K81" i="1"/>
  <c r="I81" i="1"/>
  <c r="H81" i="1"/>
  <c r="J81" i="1" s="1"/>
  <c r="L81" i="1" s="1"/>
  <c r="N81" i="1" s="1"/>
  <c r="P81" i="1" s="1"/>
  <c r="G81" i="1"/>
  <c r="E81" i="1"/>
  <c r="D81" i="1"/>
  <c r="F81" i="1" s="1"/>
  <c r="AJ80" i="1"/>
  <c r="AD80" i="1"/>
  <c r="AF80" i="1" s="1"/>
  <c r="AH80" i="1" s="1"/>
  <c r="S80" i="1"/>
  <c r="U80" i="1" s="1"/>
  <c r="W80" i="1" s="1"/>
  <c r="Y80" i="1" s="1"/>
  <c r="AA80" i="1" s="1"/>
  <c r="D80" i="1"/>
  <c r="AB79" i="1"/>
  <c r="S79" i="1"/>
  <c r="U79" i="1" s="1"/>
  <c r="W79" i="1" s="1"/>
  <c r="Y79" i="1" s="1"/>
  <c r="AA79" i="1" s="1"/>
  <c r="Q79" i="1"/>
  <c r="I79" i="1"/>
  <c r="G79" i="1"/>
  <c r="D79" i="1"/>
  <c r="D77" i="1" s="1"/>
  <c r="D62" i="1" s="1"/>
  <c r="AI77" i="1"/>
  <c r="AG77" i="1"/>
  <c r="AE77" i="1"/>
  <c r="AC77" i="1"/>
  <c r="Z77" i="1"/>
  <c r="Z62" i="1" s="1"/>
  <c r="X77" i="1"/>
  <c r="V77" i="1"/>
  <c r="T77" i="1"/>
  <c r="T174" i="1" s="1"/>
  <c r="R77" i="1"/>
  <c r="Q77" i="1"/>
  <c r="O77" i="1"/>
  <c r="M77" i="1"/>
  <c r="K77" i="1"/>
  <c r="I77" i="1"/>
  <c r="G77" i="1"/>
  <c r="E77" i="1"/>
  <c r="AF76" i="1"/>
  <c r="AH76" i="1" s="1"/>
  <c r="AJ76" i="1" s="1"/>
  <c r="AD76" i="1"/>
  <c r="W76" i="1"/>
  <c r="Y76" i="1" s="1"/>
  <c r="AA76" i="1" s="1"/>
  <c r="U76" i="1"/>
  <c r="S76" i="1"/>
  <c r="D76" i="1"/>
  <c r="F76" i="1" s="1"/>
  <c r="H76" i="1" s="1"/>
  <c r="J76" i="1" s="1"/>
  <c r="L76" i="1" s="1"/>
  <c r="N76" i="1" s="1"/>
  <c r="P76" i="1" s="1"/>
  <c r="AD75" i="1"/>
  <c r="AF75" i="1" s="1"/>
  <c r="AH75" i="1" s="1"/>
  <c r="AJ75" i="1" s="1"/>
  <c r="U75" i="1"/>
  <c r="W75" i="1" s="1"/>
  <c r="Y75" i="1" s="1"/>
  <c r="AA75" i="1" s="1"/>
  <c r="S75" i="1"/>
  <c r="F75" i="1"/>
  <c r="H75" i="1" s="1"/>
  <c r="J75" i="1" s="1"/>
  <c r="L75" i="1" s="1"/>
  <c r="N75" i="1" s="1"/>
  <c r="P75" i="1" s="1"/>
  <c r="AD74" i="1"/>
  <c r="AF74" i="1" s="1"/>
  <c r="AH74" i="1" s="1"/>
  <c r="AJ74" i="1" s="1"/>
  <c r="U74" i="1"/>
  <c r="W74" i="1" s="1"/>
  <c r="Y74" i="1" s="1"/>
  <c r="AA74" i="1" s="1"/>
  <c r="S74" i="1"/>
  <c r="L74" i="1"/>
  <c r="N74" i="1" s="1"/>
  <c r="P74" i="1" s="1"/>
  <c r="J74" i="1"/>
  <c r="H74" i="1"/>
  <c r="F74" i="1"/>
  <c r="AJ73" i="1"/>
  <c r="AH73" i="1"/>
  <c r="AF73" i="1"/>
  <c r="AD73" i="1"/>
  <c r="S73" i="1"/>
  <c r="U73" i="1" s="1"/>
  <c r="W73" i="1" s="1"/>
  <c r="Y73" i="1" s="1"/>
  <c r="AA73" i="1" s="1"/>
  <c r="J73" i="1"/>
  <c r="L73" i="1" s="1"/>
  <c r="N73" i="1" s="1"/>
  <c r="P73" i="1" s="1"/>
  <c r="H73" i="1"/>
  <c r="F73" i="1"/>
  <c r="AF72" i="1"/>
  <c r="AH72" i="1" s="1"/>
  <c r="AJ72" i="1" s="1"/>
  <c r="AD72" i="1"/>
  <c r="Y72" i="1"/>
  <c r="AA72" i="1" s="1"/>
  <c r="W72" i="1"/>
  <c r="U72" i="1"/>
  <c r="S72" i="1"/>
  <c r="H72" i="1"/>
  <c r="J72" i="1" s="1"/>
  <c r="L72" i="1" s="1"/>
  <c r="N72" i="1" s="1"/>
  <c r="P72" i="1" s="1"/>
  <c r="F72" i="1"/>
  <c r="AF71" i="1"/>
  <c r="AH71" i="1" s="1"/>
  <c r="AJ71" i="1" s="1"/>
  <c r="AD71" i="1"/>
  <c r="W71" i="1"/>
  <c r="Y71" i="1" s="1"/>
  <c r="AA71" i="1" s="1"/>
  <c r="U71" i="1"/>
  <c r="S71" i="1"/>
  <c r="L71" i="1"/>
  <c r="N71" i="1" s="1"/>
  <c r="P71" i="1" s="1"/>
  <c r="F71" i="1"/>
  <c r="H71" i="1" s="1"/>
  <c r="J71" i="1" s="1"/>
  <c r="AJ70" i="1"/>
  <c r="AD70" i="1"/>
  <c r="AF70" i="1" s="1"/>
  <c r="AH70" i="1" s="1"/>
  <c r="S70" i="1"/>
  <c r="U70" i="1" s="1"/>
  <c r="W70" i="1" s="1"/>
  <c r="Y70" i="1" s="1"/>
  <c r="AA70" i="1" s="1"/>
  <c r="J70" i="1"/>
  <c r="L70" i="1" s="1"/>
  <c r="N70" i="1" s="1"/>
  <c r="P70" i="1" s="1"/>
  <c r="H70" i="1"/>
  <c r="F70" i="1"/>
  <c r="AH69" i="1"/>
  <c r="AJ69" i="1" s="1"/>
  <c r="AF69" i="1"/>
  <c r="AD69" i="1"/>
  <c r="Y69" i="1"/>
  <c r="AA69" i="1" s="1"/>
  <c r="S69" i="1"/>
  <c r="U69" i="1" s="1"/>
  <c r="W69" i="1" s="1"/>
  <c r="H69" i="1"/>
  <c r="J69" i="1" s="1"/>
  <c r="L69" i="1" s="1"/>
  <c r="N69" i="1" s="1"/>
  <c r="P69" i="1" s="1"/>
  <c r="F69" i="1"/>
  <c r="AH68" i="1"/>
  <c r="AJ68" i="1" s="1"/>
  <c r="AF68" i="1"/>
  <c r="AD68" i="1"/>
  <c r="W68" i="1"/>
  <c r="Y68" i="1" s="1"/>
  <c r="AA68" i="1" s="1"/>
  <c r="U68" i="1"/>
  <c r="S68" i="1"/>
  <c r="F68" i="1"/>
  <c r="H68" i="1" s="1"/>
  <c r="J68" i="1" s="1"/>
  <c r="L68" i="1" s="1"/>
  <c r="N68" i="1" s="1"/>
  <c r="P68" i="1" s="1"/>
  <c r="AD67" i="1"/>
  <c r="AF67" i="1" s="1"/>
  <c r="AH67" i="1" s="1"/>
  <c r="AJ67" i="1" s="1"/>
  <c r="U67" i="1"/>
  <c r="W67" i="1" s="1"/>
  <c r="Y67" i="1" s="1"/>
  <c r="AA67" i="1" s="1"/>
  <c r="S67" i="1"/>
  <c r="N67" i="1"/>
  <c r="P67" i="1" s="1"/>
  <c r="F67" i="1"/>
  <c r="H67" i="1" s="1"/>
  <c r="J67" i="1" s="1"/>
  <c r="L67" i="1" s="1"/>
  <c r="AI66" i="1"/>
  <c r="AG66" i="1"/>
  <c r="AE66" i="1"/>
  <c r="AE169" i="1" s="1"/>
  <c r="AC66" i="1"/>
  <c r="AC169" i="1" s="1"/>
  <c r="AB66" i="1"/>
  <c r="Z66" i="1"/>
  <c r="X66" i="1"/>
  <c r="V66" i="1"/>
  <c r="V169" i="1" s="1"/>
  <c r="T66" i="1"/>
  <c r="T169" i="1" s="1"/>
  <c r="R66" i="1"/>
  <c r="R169" i="1" s="1"/>
  <c r="Q66" i="1"/>
  <c r="O66" i="1"/>
  <c r="M66" i="1"/>
  <c r="K66" i="1"/>
  <c r="I66" i="1"/>
  <c r="I169" i="1" s="1"/>
  <c r="G66" i="1"/>
  <c r="G169" i="1" s="1"/>
  <c r="E66" i="1"/>
  <c r="E169" i="1" s="1"/>
  <c r="D66" i="1"/>
  <c r="AI65" i="1"/>
  <c r="AG65" i="1"/>
  <c r="AE65" i="1"/>
  <c r="AD65" i="1"/>
  <c r="AF65" i="1" s="1"/>
  <c r="AH65" i="1" s="1"/>
  <c r="AJ65" i="1" s="1"/>
  <c r="AC65" i="1"/>
  <c r="AB65" i="1"/>
  <c r="Z65" i="1"/>
  <c r="X65" i="1"/>
  <c r="V65" i="1"/>
  <c r="T65" i="1"/>
  <c r="R65" i="1"/>
  <c r="Q65" i="1"/>
  <c r="S65" i="1" s="1"/>
  <c r="U65" i="1" s="1"/>
  <c r="W65" i="1" s="1"/>
  <c r="Y65" i="1" s="1"/>
  <c r="AA65" i="1" s="1"/>
  <c r="O65" i="1"/>
  <c r="M65" i="1"/>
  <c r="K65" i="1"/>
  <c r="I65" i="1"/>
  <c r="G65" i="1"/>
  <c r="E65" i="1"/>
  <c r="AI64" i="1"/>
  <c r="AG64" i="1"/>
  <c r="AE64" i="1"/>
  <c r="AC64" i="1"/>
  <c r="Z64" i="1"/>
  <c r="X64" i="1"/>
  <c r="V64" i="1"/>
  <c r="T64" i="1"/>
  <c r="R64" i="1"/>
  <c r="Q64" i="1"/>
  <c r="S64" i="1" s="1"/>
  <c r="O64" i="1"/>
  <c r="M64" i="1"/>
  <c r="K64" i="1"/>
  <c r="I64" i="1"/>
  <c r="G64" i="1"/>
  <c r="E64" i="1"/>
  <c r="V62" i="1"/>
  <c r="T62" i="1"/>
  <c r="R62" i="1"/>
  <c r="O62" i="1"/>
  <c r="G62" i="1"/>
  <c r="AH61" i="1"/>
  <c r="AJ61" i="1" s="1"/>
  <c r="AF61" i="1"/>
  <c r="AA61" i="1"/>
  <c r="W61" i="1"/>
  <c r="Y61" i="1" s="1"/>
  <c r="U61" i="1"/>
  <c r="P61" i="1"/>
  <c r="L61" i="1"/>
  <c r="N61" i="1" s="1"/>
  <c r="H61" i="1"/>
  <c r="J61" i="1" s="1"/>
  <c r="AJ60" i="1"/>
  <c r="AH60" i="1"/>
  <c r="AF60" i="1"/>
  <c r="Y60" i="1"/>
  <c r="AA60" i="1" s="1"/>
  <c r="W60" i="1"/>
  <c r="U60" i="1"/>
  <c r="N60" i="1"/>
  <c r="P60" i="1" s="1"/>
  <c r="H60" i="1"/>
  <c r="J60" i="1" s="1"/>
  <c r="L60" i="1" s="1"/>
  <c r="AH59" i="1"/>
  <c r="AJ59" i="1" s="1"/>
  <c r="AF59" i="1"/>
  <c r="AA59" i="1"/>
  <c r="W59" i="1"/>
  <c r="Y59" i="1" s="1"/>
  <c r="U59" i="1"/>
  <c r="P59" i="1"/>
  <c r="L59" i="1"/>
  <c r="N59" i="1" s="1"/>
  <c r="H59" i="1"/>
  <c r="J59" i="1" s="1"/>
  <c r="AI57" i="1"/>
  <c r="AG57" i="1"/>
  <c r="AE57" i="1"/>
  <c r="AF57" i="1" s="1"/>
  <c r="Z57" i="1"/>
  <c r="Y57" i="1"/>
  <c r="AA57" i="1" s="1"/>
  <c r="X57" i="1"/>
  <c r="V57" i="1"/>
  <c r="T57" i="1"/>
  <c r="U57" i="1" s="1"/>
  <c r="W57" i="1" s="1"/>
  <c r="O57" i="1"/>
  <c r="M57" i="1"/>
  <c r="K57" i="1"/>
  <c r="I57" i="1"/>
  <c r="J57" i="1" s="1"/>
  <c r="L57" i="1" s="1"/>
  <c r="N57" i="1" s="1"/>
  <c r="P57" i="1" s="1"/>
  <c r="G57" i="1"/>
  <c r="H57" i="1" s="1"/>
  <c r="AJ56" i="1"/>
  <c r="AH56" i="1"/>
  <c r="AF56" i="1"/>
  <c r="Y56" i="1"/>
  <c r="AA56" i="1" s="1"/>
  <c r="W56" i="1"/>
  <c r="U56" i="1"/>
  <c r="N56" i="1"/>
  <c r="P56" i="1" s="1"/>
  <c r="H56" i="1"/>
  <c r="J56" i="1" s="1"/>
  <c r="L56" i="1" s="1"/>
  <c r="AI54" i="1"/>
  <c r="AG54" i="1"/>
  <c r="AF54" i="1"/>
  <c r="AH54" i="1" s="1"/>
  <c r="AJ54" i="1" s="1"/>
  <c r="AE54" i="1"/>
  <c r="Z54" i="1"/>
  <c r="X54" i="1"/>
  <c r="V54" i="1"/>
  <c r="U54" i="1"/>
  <c r="W54" i="1" s="1"/>
  <c r="Y54" i="1" s="1"/>
  <c r="AA54" i="1" s="1"/>
  <c r="T54" i="1"/>
  <c r="O54" i="1"/>
  <c r="M54" i="1"/>
  <c r="K54" i="1"/>
  <c r="I54" i="1"/>
  <c r="G54" i="1"/>
  <c r="H54" i="1" s="1"/>
  <c r="J54" i="1" s="1"/>
  <c r="AH53" i="1"/>
  <c r="AJ53" i="1" s="1"/>
  <c r="AD53" i="1"/>
  <c r="AF53" i="1" s="1"/>
  <c r="U53" i="1"/>
  <c r="W53" i="1" s="1"/>
  <c r="Y53" i="1" s="1"/>
  <c r="AA53" i="1" s="1"/>
  <c r="S53" i="1"/>
  <c r="H53" i="1"/>
  <c r="J53" i="1" s="1"/>
  <c r="L53" i="1" s="1"/>
  <c r="N53" i="1" s="1"/>
  <c r="P53" i="1" s="1"/>
  <c r="F53" i="1"/>
  <c r="AJ52" i="1"/>
  <c r="AF52" i="1"/>
  <c r="AH52" i="1" s="1"/>
  <c r="AD52" i="1"/>
  <c r="AA52" i="1"/>
  <c r="W52" i="1"/>
  <c r="Y52" i="1" s="1"/>
  <c r="S52" i="1"/>
  <c r="U52" i="1" s="1"/>
  <c r="J52" i="1"/>
  <c r="L52" i="1" s="1"/>
  <c r="N52" i="1" s="1"/>
  <c r="P52" i="1" s="1"/>
  <c r="F52" i="1"/>
  <c r="H52" i="1" s="1"/>
  <c r="D52" i="1"/>
  <c r="AF51" i="1"/>
  <c r="AH51" i="1" s="1"/>
  <c r="AJ51" i="1" s="1"/>
  <c r="AD51" i="1"/>
  <c r="S51" i="1"/>
  <c r="U51" i="1" s="1"/>
  <c r="W51" i="1" s="1"/>
  <c r="Y51" i="1" s="1"/>
  <c r="AA51" i="1" s="1"/>
  <c r="F51" i="1"/>
  <c r="H51" i="1" s="1"/>
  <c r="J51" i="1" s="1"/>
  <c r="L51" i="1" s="1"/>
  <c r="N51" i="1" s="1"/>
  <c r="P51" i="1" s="1"/>
  <c r="AH50" i="1"/>
  <c r="AJ50" i="1" s="1"/>
  <c r="AF50" i="1"/>
  <c r="W50" i="1"/>
  <c r="Y50" i="1" s="1"/>
  <c r="AA50" i="1" s="1"/>
  <c r="U50" i="1"/>
  <c r="H50" i="1"/>
  <c r="J50" i="1" s="1"/>
  <c r="L50" i="1" s="1"/>
  <c r="N50" i="1" s="1"/>
  <c r="P50" i="1" s="1"/>
  <c r="AH49" i="1"/>
  <c r="AJ49" i="1" s="1"/>
  <c r="AD49" i="1"/>
  <c r="AF49" i="1" s="1"/>
  <c r="U49" i="1"/>
  <c r="W49" i="1" s="1"/>
  <c r="Y49" i="1" s="1"/>
  <c r="AA49" i="1" s="1"/>
  <c r="S49" i="1"/>
  <c r="D49" i="1"/>
  <c r="F49" i="1" s="1"/>
  <c r="H49" i="1" s="1"/>
  <c r="J49" i="1" s="1"/>
  <c r="L49" i="1" s="1"/>
  <c r="N49" i="1" s="1"/>
  <c r="P49" i="1" s="1"/>
  <c r="AH48" i="1"/>
  <c r="AJ48" i="1" s="1"/>
  <c r="AD48" i="1"/>
  <c r="AF48" i="1" s="1"/>
  <c r="U48" i="1"/>
  <c r="W48" i="1" s="1"/>
  <c r="Y48" i="1" s="1"/>
  <c r="AA48" i="1" s="1"/>
  <c r="S48" i="1"/>
  <c r="H48" i="1"/>
  <c r="J48" i="1" s="1"/>
  <c r="L48" i="1" s="1"/>
  <c r="N48" i="1" s="1"/>
  <c r="P48" i="1" s="1"/>
  <c r="F48" i="1"/>
  <c r="AI46" i="1"/>
  <c r="AG46" i="1"/>
  <c r="AE46" i="1"/>
  <c r="AD46" i="1"/>
  <c r="AF46" i="1" s="1"/>
  <c r="AH46" i="1" s="1"/>
  <c r="AJ46" i="1" s="1"/>
  <c r="AC46" i="1"/>
  <c r="AB46" i="1"/>
  <c r="Z46" i="1"/>
  <c r="X46" i="1"/>
  <c r="V46" i="1"/>
  <c r="T46" i="1"/>
  <c r="R46" i="1"/>
  <c r="S46" i="1" s="1"/>
  <c r="U46" i="1" s="1"/>
  <c r="Q46" i="1"/>
  <c r="O46" i="1"/>
  <c r="M46" i="1"/>
  <c r="K46" i="1"/>
  <c r="I46" i="1"/>
  <c r="G46" i="1"/>
  <c r="E46" i="1"/>
  <c r="AD45" i="1"/>
  <c r="AF45" i="1" s="1"/>
  <c r="AH45" i="1" s="1"/>
  <c r="AJ45" i="1" s="1"/>
  <c r="Y45" i="1"/>
  <c r="AA45" i="1" s="1"/>
  <c r="U45" i="1"/>
  <c r="W45" i="1" s="1"/>
  <c r="S45" i="1"/>
  <c r="L45" i="1"/>
  <c r="N45" i="1" s="1"/>
  <c r="P45" i="1" s="1"/>
  <c r="H45" i="1"/>
  <c r="J45" i="1" s="1"/>
  <c r="F45" i="1"/>
  <c r="AI43" i="1"/>
  <c r="AG43" i="1"/>
  <c r="AE43" i="1"/>
  <c r="AE18" i="1" s="1"/>
  <c r="AD43" i="1"/>
  <c r="AF43" i="1" s="1"/>
  <c r="AH43" i="1" s="1"/>
  <c r="AJ43" i="1" s="1"/>
  <c r="AC43" i="1"/>
  <c r="AB43" i="1"/>
  <c r="Z43" i="1"/>
  <c r="X43" i="1"/>
  <c r="V43" i="1"/>
  <c r="T43" i="1"/>
  <c r="R43" i="1"/>
  <c r="S43" i="1" s="1"/>
  <c r="U43" i="1" s="1"/>
  <c r="W43" i="1" s="1"/>
  <c r="Y43" i="1" s="1"/>
  <c r="AA43" i="1" s="1"/>
  <c r="Q43" i="1"/>
  <c r="O43" i="1"/>
  <c r="M43" i="1"/>
  <c r="K43" i="1"/>
  <c r="I43" i="1"/>
  <c r="G43" i="1"/>
  <c r="E43" i="1"/>
  <c r="D43" i="1"/>
  <c r="F43" i="1" s="1"/>
  <c r="H43" i="1" s="1"/>
  <c r="J43" i="1" s="1"/>
  <c r="L43" i="1" s="1"/>
  <c r="N43" i="1" s="1"/>
  <c r="P43" i="1" s="1"/>
  <c r="AH42" i="1"/>
  <c r="AJ42" i="1" s="1"/>
  <c r="AF42" i="1"/>
  <c r="W42" i="1"/>
  <c r="Y42" i="1" s="1"/>
  <c r="AA42" i="1" s="1"/>
  <c r="U42" i="1"/>
  <c r="H42" i="1"/>
  <c r="J42" i="1" s="1"/>
  <c r="L42" i="1" s="1"/>
  <c r="N42" i="1" s="1"/>
  <c r="P42" i="1" s="1"/>
  <c r="AD41" i="1"/>
  <c r="AF41" i="1" s="1"/>
  <c r="AH41" i="1" s="1"/>
  <c r="AJ41" i="1" s="1"/>
  <c r="S41" i="1"/>
  <c r="U41" i="1" s="1"/>
  <c r="W41" i="1" s="1"/>
  <c r="Y41" i="1" s="1"/>
  <c r="AA41" i="1" s="1"/>
  <c r="H41" i="1"/>
  <c r="J41" i="1" s="1"/>
  <c r="L41" i="1" s="1"/>
  <c r="N41" i="1" s="1"/>
  <c r="P41" i="1" s="1"/>
  <c r="F41" i="1"/>
  <c r="AF40" i="1"/>
  <c r="AH40" i="1" s="1"/>
  <c r="AJ40" i="1" s="1"/>
  <c r="AD40" i="1"/>
  <c r="S40" i="1"/>
  <c r="U40" i="1" s="1"/>
  <c r="W40" i="1" s="1"/>
  <c r="Y40" i="1" s="1"/>
  <c r="AA40" i="1" s="1"/>
  <c r="H40" i="1"/>
  <c r="J40" i="1" s="1"/>
  <c r="L40" i="1" s="1"/>
  <c r="N40" i="1" s="1"/>
  <c r="P40" i="1" s="1"/>
  <c r="F40" i="1"/>
  <c r="AI38" i="1"/>
  <c r="AG38" i="1"/>
  <c r="AE38" i="1"/>
  <c r="AD38" i="1"/>
  <c r="AF38" i="1" s="1"/>
  <c r="AH38" i="1" s="1"/>
  <c r="AJ38" i="1" s="1"/>
  <c r="AC38" i="1"/>
  <c r="AB38" i="1"/>
  <c r="Z38" i="1"/>
  <c r="X38" i="1"/>
  <c r="V38" i="1"/>
  <c r="T38" i="1"/>
  <c r="R38" i="1"/>
  <c r="Q38" i="1"/>
  <c r="S38" i="1" s="1"/>
  <c r="U38" i="1" s="1"/>
  <c r="W38" i="1" s="1"/>
  <c r="Y38" i="1" s="1"/>
  <c r="AA38" i="1" s="1"/>
  <c r="O38" i="1"/>
  <c r="M38" i="1"/>
  <c r="K38" i="1"/>
  <c r="I38" i="1"/>
  <c r="G38" i="1"/>
  <c r="F38" i="1"/>
  <c r="H38" i="1" s="1"/>
  <c r="J38" i="1" s="1"/>
  <c r="L38" i="1" s="1"/>
  <c r="N38" i="1" s="1"/>
  <c r="P38" i="1" s="1"/>
  <c r="E38" i="1"/>
  <c r="D38" i="1"/>
  <c r="AH37" i="1"/>
  <c r="AJ37" i="1" s="1"/>
  <c r="AA37" i="1"/>
  <c r="Y37" i="1"/>
  <c r="N37" i="1"/>
  <c r="P37" i="1" s="1"/>
  <c r="L37" i="1"/>
  <c r="AH36" i="1"/>
  <c r="AJ36" i="1" s="1"/>
  <c r="AA36" i="1"/>
  <c r="Y36" i="1"/>
  <c r="L36" i="1"/>
  <c r="N36" i="1" s="1"/>
  <c r="P36" i="1" s="1"/>
  <c r="AG35" i="1"/>
  <c r="AF35" i="1"/>
  <c r="AH35" i="1" s="1"/>
  <c r="AJ35" i="1" s="1"/>
  <c r="AD35" i="1"/>
  <c r="X35" i="1"/>
  <c r="X32" i="1" s="1"/>
  <c r="X18" i="1" s="1"/>
  <c r="Q35" i="1"/>
  <c r="Q32" i="1" s="1"/>
  <c r="S32" i="1" s="1"/>
  <c r="U32" i="1" s="1"/>
  <c r="W32" i="1" s="1"/>
  <c r="K35" i="1"/>
  <c r="K21" i="1" s="1"/>
  <c r="K168" i="1" s="1"/>
  <c r="F35" i="1"/>
  <c r="H35" i="1" s="1"/>
  <c r="J35" i="1" s="1"/>
  <c r="L35" i="1" s="1"/>
  <c r="N35" i="1" s="1"/>
  <c r="P35" i="1" s="1"/>
  <c r="AG34" i="1"/>
  <c r="AD34" i="1"/>
  <c r="AF34" i="1" s="1"/>
  <c r="AH34" i="1" s="1"/>
  <c r="AJ34" i="1" s="1"/>
  <c r="X34" i="1"/>
  <c r="W34" i="1"/>
  <c r="Y34" i="1" s="1"/>
  <c r="AA34" i="1" s="1"/>
  <c r="U34" i="1"/>
  <c r="S34" i="1"/>
  <c r="K34" i="1"/>
  <c r="H34" i="1"/>
  <c r="J34" i="1" s="1"/>
  <c r="L34" i="1" s="1"/>
  <c r="N34" i="1" s="1"/>
  <c r="P34" i="1" s="1"/>
  <c r="F34" i="1"/>
  <c r="AI32" i="1"/>
  <c r="AG32" i="1"/>
  <c r="AE32" i="1"/>
  <c r="AD32" i="1"/>
  <c r="AF32" i="1" s="1"/>
  <c r="AH32" i="1" s="1"/>
  <c r="AJ32" i="1" s="1"/>
  <c r="AC32" i="1"/>
  <c r="AB32" i="1"/>
  <c r="Z32" i="1"/>
  <c r="V32" i="1"/>
  <c r="T32" i="1"/>
  <c r="R32" i="1"/>
  <c r="O32" i="1"/>
  <c r="M32" i="1"/>
  <c r="I32" i="1"/>
  <c r="G32" i="1"/>
  <c r="F32" i="1"/>
  <c r="H32" i="1" s="1"/>
  <c r="J32" i="1" s="1"/>
  <c r="E32" i="1"/>
  <c r="D32" i="1"/>
  <c r="AH31" i="1"/>
  <c r="AJ31" i="1" s="1"/>
  <c r="AA31" i="1"/>
  <c r="Y31" i="1"/>
  <c r="N31" i="1"/>
  <c r="P31" i="1" s="1"/>
  <c r="L31" i="1"/>
  <c r="AF30" i="1"/>
  <c r="AH30" i="1" s="1"/>
  <c r="AJ30" i="1" s="1"/>
  <c r="AD30" i="1"/>
  <c r="X30" i="1"/>
  <c r="X28" i="1" s="1"/>
  <c r="X173" i="1" s="1"/>
  <c r="S30" i="1"/>
  <c r="U30" i="1" s="1"/>
  <c r="W30" i="1" s="1"/>
  <c r="Y30" i="1" s="1"/>
  <c r="AA30" i="1" s="1"/>
  <c r="H30" i="1"/>
  <c r="J30" i="1" s="1"/>
  <c r="L30" i="1" s="1"/>
  <c r="N30" i="1" s="1"/>
  <c r="P30" i="1" s="1"/>
  <c r="F30" i="1"/>
  <c r="AI28" i="1"/>
  <c r="AI173" i="1" s="1"/>
  <c r="AG28" i="1"/>
  <c r="AG173" i="1" s="1"/>
  <c r="AE28" i="1"/>
  <c r="AD28" i="1"/>
  <c r="AF28" i="1" s="1"/>
  <c r="AH28" i="1" s="1"/>
  <c r="AJ28" i="1" s="1"/>
  <c r="AC28" i="1"/>
  <c r="AC173" i="1" s="1"/>
  <c r="AB28" i="1"/>
  <c r="AB173" i="1" s="1"/>
  <c r="Z28" i="1"/>
  <c r="Z173" i="1" s="1"/>
  <c r="V28" i="1"/>
  <c r="V173" i="1" s="1"/>
  <c r="T28" i="1"/>
  <c r="T173" i="1" s="1"/>
  <c r="R28" i="1"/>
  <c r="R173" i="1" s="1"/>
  <c r="Q28" i="1"/>
  <c r="Q173" i="1" s="1"/>
  <c r="O28" i="1"/>
  <c r="O173" i="1" s="1"/>
  <c r="M28" i="1"/>
  <c r="M173" i="1" s="1"/>
  <c r="K28" i="1"/>
  <c r="K173" i="1" s="1"/>
  <c r="I28" i="1"/>
  <c r="I173" i="1" s="1"/>
  <c r="G28" i="1"/>
  <c r="G173" i="1" s="1"/>
  <c r="F28" i="1"/>
  <c r="H28" i="1" s="1"/>
  <c r="J28" i="1" s="1"/>
  <c r="L28" i="1" s="1"/>
  <c r="N28" i="1" s="1"/>
  <c r="P28" i="1" s="1"/>
  <c r="E28" i="1"/>
  <c r="E173" i="1" s="1"/>
  <c r="D28" i="1"/>
  <c r="D173" i="1" s="1"/>
  <c r="AH27" i="1"/>
  <c r="AJ27" i="1" s="1"/>
  <c r="AF27" i="1"/>
  <c r="AD27" i="1"/>
  <c r="S27" i="1"/>
  <c r="U27" i="1" s="1"/>
  <c r="W27" i="1" s="1"/>
  <c r="Y27" i="1" s="1"/>
  <c r="AA27" i="1" s="1"/>
  <c r="H27" i="1"/>
  <c r="J27" i="1" s="1"/>
  <c r="L27" i="1" s="1"/>
  <c r="N27" i="1" s="1"/>
  <c r="P27" i="1" s="1"/>
  <c r="F27" i="1"/>
  <c r="AF26" i="1"/>
  <c r="AH26" i="1" s="1"/>
  <c r="AJ26" i="1" s="1"/>
  <c r="AD26" i="1"/>
  <c r="W26" i="1"/>
  <c r="Y26" i="1" s="1"/>
  <c r="AA26" i="1" s="1"/>
  <c r="U26" i="1"/>
  <c r="S26" i="1"/>
  <c r="F26" i="1"/>
  <c r="H26" i="1" s="1"/>
  <c r="J26" i="1" s="1"/>
  <c r="L26" i="1" s="1"/>
  <c r="N26" i="1" s="1"/>
  <c r="P26" i="1" s="1"/>
  <c r="AI24" i="1"/>
  <c r="AI172" i="1" s="1"/>
  <c r="AG24" i="1"/>
  <c r="AG172" i="1" s="1"/>
  <c r="AE24" i="1"/>
  <c r="AC24" i="1"/>
  <c r="AC172" i="1" s="1"/>
  <c r="AB24" i="1"/>
  <c r="AB172" i="1" s="1"/>
  <c r="Z24" i="1"/>
  <c r="X24" i="1"/>
  <c r="V24" i="1"/>
  <c r="T24" i="1"/>
  <c r="T172" i="1" s="1"/>
  <c r="R24" i="1"/>
  <c r="Q24" i="1"/>
  <c r="O24" i="1"/>
  <c r="O172" i="1" s="1"/>
  <c r="M24" i="1"/>
  <c r="M172" i="1" s="1"/>
  <c r="K24" i="1"/>
  <c r="I24" i="1"/>
  <c r="I172" i="1" s="1"/>
  <c r="G24" i="1"/>
  <c r="G172" i="1" s="1"/>
  <c r="E24" i="1"/>
  <c r="E172" i="1" s="1"/>
  <c r="D24" i="1"/>
  <c r="F24" i="1" s="1"/>
  <c r="H24" i="1" s="1"/>
  <c r="J24" i="1" s="1"/>
  <c r="L24" i="1" s="1"/>
  <c r="N24" i="1" s="1"/>
  <c r="P24" i="1" s="1"/>
  <c r="AI23" i="1"/>
  <c r="AI170" i="1" s="1"/>
  <c r="AH23" i="1"/>
  <c r="AJ23" i="1" s="1"/>
  <c r="AG23" i="1"/>
  <c r="AG170" i="1" s="1"/>
  <c r="AF23" i="1"/>
  <c r="AE23" i="1"/>
  <c r="AE170" i="1" s="1"/>
  <c r="AF170" i="1" s="1"/>
  <c r="Z23" i="1"/>
  <c r="Z170" i="1" s="1"/>
  <c r="X23" i="1"/>
  <c r="X170" i="1" s="1"/>
  <c r="W23" i="1"/>
  <c r="Y23" i="1" s="1"/>
  <c r="AA23" i="1" s="1"/>
  <c r="V23" i="1"/>
  <c r="V170" i="1" s="1"/>
  <c r="U23" i="1"/>
  <c r="T23" i="1"/>
  <c r="T170" i="1" s="1"/>
  <c r="U170" i="1" s="1"/>
  <c r="O23" i="1"/>
  <c r="O170" i="1" s="1"/>
  <c r="M23" i="1"/>
  <c r="M170" i="1" s="1"/>
  <c r="K23" i="1"/>
  <c r="K170" i="1" s="1"/>
  <c r="I23" i="1"/>
  <c r="I170" i="1" s="1"/>
  <c r="H23" i="1"/>
  <c r="J23" i="1" s="1"/>
  <c r="L23" i="1" s="1"/>
  <c r="N23" i="1" s="1"/>
  <c r="P23" i="1" s="1"/>
  <c r="G23" i="1"/>
  <c r="G170" i="1" s="1"/>
  <c r="H170" i="1" s="1"/>
  <c r="J170" i="1" s="1"/>
  <c r="L170" i="1" s="1"/>
  <c r="N170" i="1" s="1"/>
  <c r="P170" i="1" s="1"/>
  <c r="AI22" i="1"/>
  <c r="AH22" i="1"/>
  <c r="AJ22" i="1" s="1"/>
  <c r="AG22" i="1"/>
  <c r="Z22" i="1"/>
  <c r="Y22" i="1"/>
  <c r="AA22" i="1" s="1"/>
  <c r="X22" i="1"/>
  <c r="O22" i="1"/>
  <c r="N22" i="1"/>
  <c r="P22" i="1" s="1"/>
  <c r="M22" i="1"/>
  <c r="L22" i="1"/>
  <c r="K22" i="1"/>
  <c r="AI21" i="1"/>
  <c r="AI168" i="1" s="1"/>
  <c r="AG21" i="1"/>
  <c r="AG168" i="1" s="1"/>
  <c r="AE21" i="1"/>
  <c r="AE168" i="1" s="1"/>
  <c r="AC21" i="1"/>
  <c r="AC168" i="1" s="1"/>
  <c r="AB21" i="1"/>
  <c r="AB168" i="1" s="1"/>
  <c r="AD168" i="1" s="1"/>
  <c r="AF168" i="1" s="1"/>
  <c r="AH168" i="1" s="1"/>
  <c r="AJ168" i="1" s="1"/>
  <c r="Z21" i="1"/>
  <c r="Z168" i="1" s="1"/>
  <c r="X21" i="1"/>
  <c r="X168" i="1" s="1"/>
  <c r="V21" i="1"/>
  <c r="V168" i="1" s="1"/>
  <c r="T21" i="1"/>
  <c r="T168" i="1" s="1"/>
  <c r="R21" i="1"/>
  <c r="R168" i="1" s="1"/>
  <c r="O21" i="1"/>
  <c r="O168" i="1" s="1"/>
  <c r="M21" i="1"/>
  <c r="M168" i="1" s="1"/>
  <c r="I21" i="1"/>
  <c r="I168" i="1" s="1"/>
  <c r="G21" i="1"/>
  <c r="G168" i="1" s="1"/>
  <c r="E21" i="1"/>
  <c r="E168" i="1" s="1"/>
  <c r="D21" i="1"/>
  <c r="F21" i="1" s="1"/>
  <c r="H21" i="1" s="1"/>
  <c r="J21" i="1" s="1"/>
  <c r="L21" i="1" s="1"/>
  <c r="N21" i="1" s="1"/>
  <c r="P21" i="1" s="1"/>
  <c r="AI20" i="1"/>
  <c r="AG20" i="1"/>
  <c r="AE20" i="1"/>
  <c r="AC20" i="1"/>
  <c r="AB20" i="1"/>
  <c r="AD20" i="1" s="1"/>
  <c r="AF20" i="1" s="1"/>
  <c r="AH20" i="1" s="1"/>
  <c r="AJ20" i="1" s="1"/>
  <c r="Z20" i="1"/>
  <c r="X20" i="1"/>
  <c r="V20" i="1"/>
  <c r="T20" i="1"/>
  <c r="R20" i="1"/>
  <c r="Q20" i="1"/>
  <c r="S20" i="1" s="1"/>
  <c r="U20" i="1" s="1"/>
  <c r="W20" i="1" s="1"/>
  <c r="Y20" i="1" s="1"/>
  <c r="AA20" i="1" s="1"/>
  <c r="O20" i="1"/>
  <c r="M20" i="1"/>
  <c r="K20" i="1"/>
  <c r="I20" i="1"/>
  <c r="G20" i="1"/>
  <c r="E20" i="1"/>
  <c r="D20" i="1"/>
  <c r="F20" i="1" s="1"/>
  <c r="H20" i="1" s="1"/>
  <c r="J20" i="1" s="1"/>
  <c r="L20" i="1" s="1"/>
  <c r="N20" i="1" s="1"/>
  <c r="P20" i="1" s="1"/>
  <c r="AI18" i="1"/>
  <c r="AB18" i="1"/>
  <c r="Z18" i="1"/>
  <c r="V18" i="1"/>
  <c r="T18" i="1"/>
  <c r="R18" i="1"/>
  <c r="O18" i="1"/>
  <c r="O165" i="1" s="1"/>
  <c r="G18" i="1"/>
  <c r="G165" i="1" s="1"/>
  <c r="K62" i="1" l="1"/>
  <c r="U64" i="1"/>
  <c r="W64" i="1" s="1"/>
  <c r="Y64" i="1" s="1"/>
  <c r="AA64" i="1" s="1"/>
  <c r="AE62" i="1"/>
  <c r="AI62" i="1"/>
  <c r="L32" i="1"/>
  <c r="N32" i="1" s="1"/>
  <c r="P32" i="1" s="1"/>
  <c r="Y32" i="1"/>
  <c r="AA32" i="1" s="1"/>
  <c r="AE165" i="1"/>
  <c r="Q172" i="1"/>
  <c r="Q21" i="1"/>
  <c r="W170" i="1"/>
  <c r="Y170" i="1" s="1"/>
  <c r="AA170" i="1" s="1"/>
  <c r="AH170" i="1"/>
  <c r="AJ170" i="1" s="1"/>
  <c r="R172" i="1"/>
  <c r="V172" i="1"/>
  <c r="Z172" i="1"/>
  <c r="AD24" i="1"/>
  <c r="AF24" i="1" s="1"/>
  <c r="AH24" i="1" s="1"/>
  <c r="AJ24" i="1" s="1"/>
  <c r="S28" i="1"/>
  <c r="U28" i="1" s="1"/>
  <c r="W28" i="1" s="1"/>
  <c r="Y28" i="1" s="1"/>
  <c r="AA28" i="1" s="1"/>
  <c r="AE173" i="1"/>
  <c r="K32" i="1"/>
  <c r="K18" i="1" s="1"/>
  <c r="K165" i="1" s="1"/>
  <c r="S35" i="1"/>
  <c r="U35" i="1" s="1"/>
  <c r="W35" i="1" s="1"/>
  <c r="Y35" i="1" s="1"/>
  <c r="AA35" i="1" s="1"/>
  <c r="W46" i="1"/>
  <c r="Y46" i="1" s="1"/>
  <c r="AA46" i="1" s="1"/>
  <c r="L54" i="1"/>
  <c r="N54" i="1" s="1"/>
  <c r="P54" i="1" s="1"/>
  <c r="AC174" i="1"/>
  <c r="AC62" i="1"/>
  <c r="T165" i="1"/>
  <c r="AD21" i="1"/>
  <c r="AF21" i="1" s="1"/>
  <c r="AH21" i="1" s="1"/>
  <c r="AJ21" i="1" s="1"/>
  <c r="K172" i="1"/>
  <c r="S24" i="1"/>
  <c r="U24" i="1" s="1"/>
  <c r="W24" i="1" s="1"/>
  <c r="Y24" i="1" s="1"/>
  <c r="AA24" i="1" s="1"/>
  <c r="AE172" i="1"/>
  <c r="F173" i="1"/>
  <c r="H173" i="1" s="1"/>
  <c r="J173" i="1" s="1"/>
  <c r="L173" i="1" s="1"/>
  <c r="N173" i="1" s="1"/>
  <c r="P173" i="1" s="1"/>
  <c r="AD173" i="1"/>
  <c r="AF173" i="1" s="1"/>
  <c r="AH173" i="1" s="1"/>
  <c r="AJ173" i="1" s="1"/>
  <c r="AH57" i="1"/>
  <c r="AJ57" i="1" s="1"/>
  <c r="X174" i="1"/>
  <c r="X62" i="1"/>
  <c r="X165" i="1" s="1"/>
  <c r="AF81" i="1"/>
  <c r="AH81" i="1" s="1"/>
  <c r="AJ81" i="1" s="1"/>
  <c r="M174" i="1"/>
  <c r="M62" i="1"/>
  <c r="D174" i="1"/>
  <c r="F77" i="1"/>
  <c r="H77" i="1" s="1"/>
  <c r="J77" i="1" s="1"/>
  <c r="L77" i="1" s="1"/>
  <c r="N77" i="1" s="1"/>
  <c r="P77" i="1" s="1"/>
  <c r="E18" i="1"/>
  <c r="I18" i="1"/>
  <c r="M18" i="1"/>
  <c r="Q18" i="1"/>
  <c r="AC18" i="1"/>
  <c r="AG18" i="1"/>
  <c r="X172" i="1"/>
  <c r="AD172" i="1"/>
  <c r="AF172" i="1" s="1"/>
  <c r="AH172" i="1" s="1"/>
  <c r="AJ172" i="1" s="1"/>
  <c r="S173" i="1"/>
  <c r="U173" i="1" s="1"/>
  <c r="W173" i="1" s="1"/>
  <c r="Y173" i="1" s="1"/>
  <c r="AA173" i="1" s="1"/>
  <c r="D46" i="1"/>
  <c r="M169" i="1"/>
  <c r="X169" i="1"/>
  <c r="AB64" i="1"/>
  <c r="AD64" i="1" s="1"/>
  <c r="AF64" i="1" s="1"/>
  <c r="AH64" i="1" s="1"/>
  <c r="AJ64" i="1" s="1"/>
  <c r="AB77" i="1"/>
  <c r="AD79" i="1"/>
  <c r="AF79" i="1" s="1"/>
  <c r="AH79" i="1" s="1"/>
  <c r="AJ79" i="1" s="1"/>
  <c r="D169" i="1"/>
  <c r="F169" i="1" s="1"/>
  <c r="H169" i="1" s="1"/>
  <c r="J169" i="1" s="1"/>
  <c r="F66" i="1"/>
  <c r="H66" i="1" s="1"/>
  <c r="J66" i="1" s="1"/>
  <c r="L66" i="1" s="1"/>
  <c r="N66" i="1" s="1"/>
  <c r="P66" i="1" s="1"/>
  <c r="I174" i="1"/>
  <c r="I62" i="1"/>
  <c r="AF87" i="1"/>
  <c r="AH87" i="1" s="1"/>
  <c r="AJ87" i="1" s="1"/>
  <c r="H107" i="1"/>
  <c r="J107" i="1" s="1"/>
  <c r="L107" i="1" s="1"/>
  <c r="N107" i="1" s="1"/>
  <c r="P107" i="1" s="1"/>
  <c r="R175" i="1"/>
  <c r="R104" i="1"/>
  <c r="R165" i="1" s="1"/>
  <c r="Z175" i="1"/>
  <c r="Z104" i="1"/>
  <c r="Z165" i="1" s="1"/>
  <c r="F122" i="1"/>
  <c r="H122" i="1" s="1"/>
  <c r="J122" i="1" s="1"/>
  <c r="L122" i="1" s="1"/>
  <c r="N122" i="1" s="1"/>
  <c r="P122" i="1" s="1"/>
  <c r="D104" i="1"/>
  <c r="F104" i="1" s="1"/>
  <c r="H104" i="1" s="1"/>
  <c r="J104" i="1" s="1"/>
  <c r="L104" i="1" s="1"/>
  <c r="N104" i="1" s="1"/>
  <c r="P104" i="1" s="1"/>
  <c r="E174" i="1"/>
  <c r="E62" i="1"/>
  <c r="F62" i="1" s="1"/>
  <c r="H62" i="1" s="1"/>
  <c r="J62" i="1" s="1"/>
  <c r="L62" i="1" s="1"/>
  <c r="F79" i="1"/>
  <c r="H79" i="1" s="1"/>
  <c r="J79" i="1" s="1"/>
  <c r="L79" i="1" s="1"/>
  <c r="N79" i="1" s="1"/>
  <c r="P79" i="1" s="1"/>
  <c r="D64" i="1"/>
  <c r="F64" i="1" s="1"/>
  <c r="H64" i="1" s="1"/>
  <c r="J64" i="1" s="1"/>
  <c r="L64" i="1" s="1"/>
  <c r="N64" i="1" s="1"/>
  <c r="P64" i="1" s="1"/>
  <c r="S104" i="1"/>
  <c r="U104" i="1" s="1"/>
  <c r="W104" i="1" s="1"/>
  <c r="Y104" i="1" s="1"/>
  <c r="Q169" i="1"/>
  <c r="S169" i="1" s="1"/>
  <c r="U169" i="1" s="1"/>
  <c r="W169" i="1" s="1"/>
  <c r="Y169" i="1" s="1"/>
  <c r="AA169" i="1" s="1"/>
  <c r="S66" i="1"/>
  <c r="U66" i="1" s="1"/>
  <c r="W66" i="1" s="1"/>
  <c r="Y66" i="1" s="1"/>
  <c r="AA66" i="1" s="1"/>
  <c r="AB169" i="1"/>
  <c r="AD169" i="1" s="1"/>
  <c r="AF169" i="1" s="1"/>
  <c r="AD66" i="1"/>
  <c r="AF66" i="1" s="1"/>
  <c r="AH66" i="1" s="1"/>
  <c r="AJ66" i="1" s="1"/>
  <c r="AG169" i="1"/>
  <c r="Q174" i="1"/>
  <c r="S77" i="1"/>
  <c r="U77" i="1" s="1"/>
  <c r="W77" i="1" s="1"/>
  <c r="Y77" i="1" s="1"/>
  <c r="AA77" i="1" s="1"/>
  <c r="Q62" i="1"/>
  <c r="S62" i="1" s="1"/>
  <c r="U62" i="1" s="1"/>
  <c r="W62" i="1" s="1"/>
  <c r="AG174" i="1"/>
  <c r="AG62" i="1"/>
  <c r="D65" i="1"/>
  <c r="F65" i="1" s="1"/>
  <c r="H65" i="1" s="1"/>
  <c r="J65" i="1" s="1"/>
  <c r="L65" i="1" s="1"/>
  <c r="N65" i="1" s="1"/>
  <c r="P65" i="1" s="1"/>
  <c r="F80" i="1"/>
  <c r="H80" i="1" s="1"/>
  <c r="J80" i="1" s="1"/>
  <c r="L80" i="1" s="1"/>
  <c r="N80" i="1" s="1"/>
  <c r="P80" i="1" s="1"/>
  <c r="U81" i="1"/>
  <c r="W81" i="1" s="1"/>
  <c r="Y81" i="1" s="1"/>
  <c r="AA81" i="1" s="1"/>
  <c r="H84" i="1"/>
  <c r="J84" i="1" s="1"/>
  <c r="L84" i="1" s="1"/>
  <c r="N84" i="1" s="1"/>
  <c r="P84" i="1" s="1"/>
  <c r="H99" i="1"/>
  <c r="J99" i="1" s="1"/>
  <c r="L99" i="1" s="1"/>
  <c r="N99" i="1" s="1"/>
  <c r="P99" i="1" s="1"/>
  <c r="AD104" i="1"/>
  <c r="AF104" i="1" s="1"/>
  <c r="AH104" i="1" s="1"/>
  <c r="U106" i="1"/>
  <c r="W106" i="1" s="1"/>
  <c r="Y106" i="1" s="1"/>
  <c r="AA106" i="1" s="1"/>
  <c r="V175" i="1"/>
  <c r="V104" i="1"/>
  <c r="V165" i="1" s="1"/>
  <c r="AI175" i="1"/>
  <c r="AI104" i="1"/>
  <c r="Z169" i="1"/>
  <c r="R174" i="1"/>
  <c r="V174" i="1"/>
  <c r="Z174" i="1"/>
  <c r="F167" i="1"/>
  <c r="H167" i="1" s="1"/>
  <c r="J167" i="1" s="1"/>
  <c r="L167" i="1" s="1"/>
  <c r="N167" i="1" s="1"/>
  <c r="P167" i="1" s="1"/>
  <c r="AD167" i="1"/>
  <c r="AF167" i="1" s="1"/>
  <c r="AH167" i="1" s="1"/>
  <c r="AJ167" i="1" s="1"/>
  <c r="G175" i="1"/>
  <c r="O175" i="1"/>
  <c r="S108" i="1"/>
  <c r="U108" i="1" s="1"/>
  <c r="W108" i="1" s="1"/>
  <c r="Y108" i="1" s="1"/>
  <c r="AA108" i="1" s="1"/>
  <c r="Y141" i="1"/>
  <c r="AA141" i="1" s="1"/>
  <c r="K169" i="1"/>
  <c r="O169" i="1"/>
  <c r="AI169" i="1"/>
  <c r="G174" i="1"/>
  <c r="K174" i="1"/>
  <c r="O174" i="1"/>
  <c r="AE174" i="1"/>
  <c r="AI174" i="1"/>
  <c r="S167" i="1"/>
  <c r="U167" i="1" s="1"/>
  <c r="W167" i="1" s="1"/>
  <c r="Y167" i="1" s="1"/>
  <c r="AA167" i="1" s="1"/>
  <c r="D175" i="1"/>
  <c r="F175" i="1" s="1"/>
  <c r="H175" i="1" s="1"/>
  <c r="J175" i="1" s="1"/>
  <c r="L175" i="1" s="1"/>
  <c r="N175" i="1" s="1"/>
  <c r="P175" i="1" s="1"/>
  <c r="X175" i="1"/>
  <c r="U133" i="1"/>
  <c r="W133" i="1" s="1"/>
  <c r="Y133" i="1" s="1"/>
  <c r="AA133" i="1" s="1"/>
  <c r="J159" i="1"/>
  <c r="L159" i="1" s="1"/>
  <c r="N159" i="1" s="1"/>
  <c r="P159" i="1" s="1"/>
  <c r="S175" i="1"/>
  <c r="U175" i="1" s="1"/>
  <c r="W175" i="1" s="1"/>
  <c r="Y175" i="1" s="1"/>
  <c r="AA175" i="1" s="1"/>
  <c r="H118" i="1"/>
  <c r="J118" i="1" s="1"/>
  <c r="L118" i="1" s="1"/>
  <c r="N118" i="1" s="1"/>
  <c r="P118" i="1" s="1"/>
  <c r="AB175" i="1"/>
  <c r="AD175" i="1" s="1"/>
  <c r="AF175" i="1" s="1"/>
  <c r="AH175" i="1" s="1"/>
  <c r="N62" i="1" l="1"/>
  <c r="P62" i="1" s="1"/>
  <c r="AI165" i="1"/>
  <c r="Y62" i="1"/>
  <c r="AA62" i="1" s="1"/>
  <c r="AG165" i="1"/>
  <c r="I165" i="1"/>
  <c r="AJ104" i="1"/>
  <c r="AA104" i="1"/>
  <c r="L169" i="1"/>
  <c r="N169" i="1" s="1"/>
  <c r="P169" i="1" s="1"/>
  <c r="AC165" i="1"/>
  <c r="AD18" i="1"/>
  <c r="AF18" i="1" s="1"/>
  <c r="AH18" i="1" s="1"/>
  <c r="AJ18" i="1" s="1"/>
  <c r="E165" i="1"/>
  <c r="AJ175" i="1"/>
  <c r="AH169" i="1"/>
  <c r="AJ169" i="1" s="1"/>
  <c r="Q165" i="1"/>
  <c r="S165" i="1" s="1"/>
  <c r="U165" i="1" s="1"/>
  <c r="W165" i="1" s="1"/>
  <c r="Y165" i="1" s="1"/>
  <c r="AA165" i="1" s="1"/>
  <c r="S18" i="1"/>
  <c r="U18" i="1" s="1"/>
  <c r="W18" i="1" s="1"/>
  <c r="Y18" i="1" s="1"/>
  <c r="AA18" i="1" s="1"/>
  <c r="D168" i="1"/>
  <c r="F168" i="1" s="1"/>
  <c r="H168" i="1" s="1"/>
  <c r="J168" i="1" s="1"/>
  <c r="L168" i="1" s="1"/>
  <c r="N168" i="1" s="1"/>
  <c r="P168" i="1" s="1"/>
  <c r="S172" i="1"/>
  <c r="U172" i="1" s="1"/>
  <c r="W172" i="1" s="1"/>
  <c r="Y172" i="1" s="1"/>
  <c r="AA172" i="1" s="1"/>
  <c r="S174" i="1"/>
  <c r="U174" i="1" s="1"/>
  <c r="W174" i="1" s="1"/>
  <c r="Y174" i="1" s="1"/>
  <c r="AA174" i="1" s="1"/>
  <c r="AB174" i="1"/>
  <c r="AD174" i="1" s="1"/>
  <c r="AF174" i="1" s="1"/>
  <c r="AH174" i="1" s="1"/>
  <c r="AJ174" i="1" s="1"/>
  <c r="AD77" i="1"/>
  <c r="AF77" i="1" s="1"/>
  <c r="AH77" i="1" s="1"/>
  <c r="AJ77" i="1" s="1"/>
  <c r="AB62" i="1"/>
  <c r="D18" i="1"/>
  <c r="F46" i="1"/>
  <c r="H46" i="1" s="1"/>
  <c r="J46" i="1" s="1"/>
  <c r="L46" i="1" s="1"/>
  <c r="N46" i="1" s="1"/>
  <c r="P46" i="1" s="1"/>
  <c r="D172" i="1"/>
  <c r="F172" i="1" s="1"/>
  <c r="H172" i="1" s="1"/>
  <c r="J172" i="1" s="1"/>
  <c r="L172" i="1" s="1"/>
  <c r="N172" i="1" s="1"/>
  <c r="P172" i="1" s="1"/>
  <c r="M165" i="1"/>
  <c r="F174" i="1"/>
  <c r="H174" i="1" s="1"/>
  <c r="J174" i="1" s="1"/>
  <c r="L174" i="1" s="1"/>
  <c r="N174" i="1" s="1"/>
  <c r="P174" i="1" s="1"/>
  <c r="Q168" i="1"/>
  <c r="S168" i="1" s="1"/>
  <c r="U168" i="1" s="1"/>
  <c r="W168" i="1" s="1"/>
  <c r="Y168" i="1" s="1"/>
  <c r="AA168" i="1" s="1"/>
  <c r="S21" i="1"/>
  <c r="U21" i="1" s="1"/>
  <c r="W21" i="1" s="1"/>
  <c r="Y21" i="1" s="1"/>
  <c r="AA21" i="1" s="1"/>
  <c r="AD62" i="1" l="1"/>
  <c r="AF62" i="1" s="1"/>
  <c r="AH62" i="1" s="1"/>
  <c r="AJ62" i="1" s="1"/>
  <c r="AB165" i="1"/>
  <c r="AD165" i="1" s="1"/>
  <c r="AF165" i="1" s="1"/>
  <c r="AH165" i="1" s="1"/>
  <c r="AJ165" i="1" s="1"/>
  <c r="D165" i="1"/>
  <c r="F165" i="1" s="1"/>
  <c r="H165" i="1" s="1"/>
  <c r="J165" i="1" s="1"/>
  <c r="L165" i="1" s="1"/>
  <c r="N165" i="1" s="1"/>
  <c r="P165" i="1" s="1"/>
  <c r="F18" i="1"/>
  <c r="H18" i="1" s="1"/>
  <c r="J18" i="1" s="1"/>
  <c r="L18" i="1" s="1"/>
  <c r="N18" i="1" s="1"/>
  <c r="P18" i="1" s="1"/>
</calcChain>
</file>

<file path=xl/sharedStrings.xml><?xml version="1.0" encoding="utf-8"?>
<sst xmlns="http://schemas.openxmlformats.org/spreadsheetml/2006/main" count="514" uniqueCount="277">
  <si>
    <t>ПРИЛОЖЕНИЕ 3</t>
  </si>
  <si>
    <t>к решению</t>
  </si>
  <si>
    <t>Пермской городской Думы</t>
  </si>
  <si>
    <t>от 17.12.2024 № 218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</si>
  <si>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</si>
  <si>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</si>
  <si>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>тыс. руб.</t>
  </si>
  <si>
    <t>№ п/п</t>
  </si>
  <si>
    <t>Объект</t>
  </si>
  <si>
    <t>Исполнитель</t>
  </si>
  <si>
    <t>2025 год</t>
  </si>
  <si>
    <t>Поправки</t>
  </si>
  <si>
    <t>Изменения февраль</t>
  </si>
  <si>
    <t>Комитет февраль</t>
  </si>
  <si>
    <t>Уточнение апрель</t>
  </si>
  <si>
    <t>Комитет апрель</t>
  </si>
  <si>
    <t>Уточнение июнь</t>
  </si>
  <si>
    <t>2026 год</t>
  </si>
  <si>
    <t>2027 год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</si>
  <si>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</si>
  <si>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</si>
  <si>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</si>
  <si>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</si>
  <si>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</si>
  <si>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</si>
  <si>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>федеральный бюджет</t>
  </si>
  <si>
    <t>безвозмездные поступления</t>
  </si>
  <si>
    <t>1.</t>
  </si>
  <si>
    <t>Строительство здания общеобразовательного учреждения в Ленинском районе города Перми</t>
  </si>
  <si>
    <t>Управление капитального строительства</t>
  </si>
  <si>
    <t>0720141970</t>
  </si>
  <si>
    <t>07201SH070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</si>
  <si>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</si>
  <si>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</si>
  <si>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</si>
  <si>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07201SH070, 071Ю450490</t>
  </si>
  <si>
    <t>071Ю450490</t>
  </si>
  <si>
    <t>0720142550 071Ю450490 071Ю442550</t>
  </si>
  <si>
    <t>0720142550</t>
  </si>
  <si>
    <t>3.</t>
  </si>
  <si>
    <t>Строительство нового корпуса МАОУ «Инженерная школа» г. Перми по ул. Академика Веденеева</t>
  </si>
  <si>
    <t>0720141680</t>
  </si>
  <si>
    <t>4.</t>
  </si>
  <si>
    <t>Реконструкция здания по ул. Уральской, 110 для размещения общеобразовательной организации г. Перми</t>
  </si>
  <si>
    <t>0720143360</t>
  </si>
  <si>
    <t>5.</t>
  </si>
  <si>
    <t>Строительство спортивного зала МАОУ «СОШ № 79» г. Перми</t>
  </si>
  <si>
    <t>0730142640</t>
  </si>
  <si>
    <t>6.</t>
  </si>
  <si>
    <t>Строительство спортивного зала МАОУ «СОШ № 81» г. Перми</t>
  </si>
  <si>
    <t>0730143510</t>
  </si>
  <si>
    <t>7.</t>
  </si>
  <si>
    <t>Строительство здания общеобразовательного учреждения по адресу: г. Пермь, ул. Ветлужская</t>
  </si>
  <si>
    <t>0720141660</t>
  </si>
  <si>
    <t>8.</t>
  </si>
  <si>
    <t>Реконструкция здания под размещение общеобразовательной организации по ул. Целинной, 15</t>
  </si>
  <si>
    <t>0730141160</t>
  </si>
  <si>
    <t>9.</t>
  </si>
  <si>
    <t>Строительство спортивного зала МАОУ «СОШ № 96» г. Перми</t>
  </si>
  <si>
    <t>0730143520</t>
  </si>
  <si>
    <t>10.</t>
  </si>
  <si>
    <t>Реконструкция ледовой арены МАУ ДО «ДЮЦ «Здоровье»</t>
  </si>
  <si>
    <t>0530141300</t>
  </si>
  <si>
    <t>Жилищно-коммунальное хозяйство</t>
  </si>
  <si>
    <t>Реконструкция системы очистки сточных вод в микрорайоне «Крым» Кировского района города Перми</t>
  </si>
  <si>
    <t>1330041090</t>
  </si>
  <si>
    <t>11.</t>
  </si>
  <si>
    <t>Строительство водопроводных сетей в микрорайоне «Вышка-1» Мотовилихинского района города Перми</t>
  </si>
  <si>
    <t>1330041220</t>
  </si>
  <si>
    <t>12.</t>
  </si>
  <si>
    <t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</si>
  <si>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</si>
  <si>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</si>
  <si>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>Реконструкция канализационной насосной станции «Речник» Дзержинского района города Перми</t>
  </si>
  <si>
    <t>1330042360</t>
  </si>
  <si>
    <t>14.</t>
  </si>
  <si>
    <t>Строительство водопроводных сетей в микрорайоне Турбино</t>
  </si>
  <si>
    <t>1330041770</t>
  </si>
  <si>
    <t>15.</t>
  </si>
  <si>
    <t>Строительство водопроводных сетей по ул. 2-я Мулянская Дзержинского района города Перми</t>
  </si>
  <si>
    <t>1330041780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</si>
  <si>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</si>
  <si>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</si>
  <si>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</si>
  <si>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1330141320</t>
  </si>
  <si>
    <t>17.</t>
  </si>
  <si>
    <t>Выкуп центрального теплового пункта № 10 по адресу: г. Пермь, ул. И.Франко, 38а</t>
  </si>
  <si>
    <t>1330142020</t>
  </si>
  <si>
    <t>18.</t>
  </si>
  <si>
    <t>Строительство водопроводных сетей в микрорайоне Левшино</t>
  </si>
  <si>
    <t>1330142000</t>
  </si>
  <si>
    <t>19.</t>
  </si>
  <si>
    <t>Строительство водопроводных сетей в микрорайоне Энергетик</t>
  </si>
  <si>
    <t>1330142010</t>
  </si>
  <si>
    <t>20.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</si>
  <si>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</si>
  <si>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</si>
  <si>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1530121480, 15201SЖ160, 15201SЖ180</t>
  </si>
  <si>
    <t>151F367484</t>
  </si>
  <si>
    <t>21.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</si>
  <si>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</si>
  <si>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</si>
  <si>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</si>
  <si>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</si>
  <si>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</si>
  <si>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</si>
  <si>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</si>
  <si>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</si>
  <si>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>Санация и строительство 2-й нитки водовода Гайва-Заозерье</t>
  </si>
  <si>
    <t>1330142050</t>
  </si>
  <si>
    <t>25.</t>
  </si>
  <si>
    <t>Строительство водопроводных сетей в микрорайоне Январский</t>
  </si>
  <si>
    <t>1330142060</t>
  </si>
  <si>
    <t>26.</t>
  </si>
  <si>
    <t>Строительство напорной канализации по отводу дождевых стоков от здания по ул. Маяковского, 57</t>
  </si>
  <si>
    <t>1330142100</t>
  </si>
  <si>
    <t>27.</t>
  </si>
  <si>
    <t>Строительство водопроводных сетей в микрорайоне Чапаевский</t>
  </si>
  <si>
    <t>1330142110</t>
  </si>
  <si>
    <t>28.</t>
  </si>
  <si>
    <t>Строительство водопроводных сетей в микрорайоне Новые Ляды</t>
  </si>
  <si>
    <t>1320242120</t>
  </si>
  <si>
    <t>Приобретение тепловых сетей, проходящих в границах Дзержинского района города Перми (ул. Хабаровская, Вагонная, Красноводская)</t>
  </si>
  <si>
    <t>1330142070</t>
  </si>
  <si>
    <t>29.</t>
  </si>
  <si>
    <t>Строительство сети водоотведения в микрорайоне Юбилейный по ул. Братская</t>
  </si>
  <si>
    <t>1330142130</t>
  </si>
  <si>
    <t>30.</t>
  </si>
  <si>
    <t>Строительство альтернативного источника в виде блочно-модульной котельной для снабжения тепловой энергией многоквартирных домов по адресам: шоссе Космонавтов, 322, 324, 326, 326а, 330</t>
  </si>
  <si>
    <t>1330142140</t>
  </si>
  <si>
    <t>Внешнее благоустройство</t>
  </si>
  <si>
    <t>31.</t>
  </si>
  <si>
    <t>Строительство городского питомника растений на земельном участке с кадастровым номером 59:01:0000000:91384</t>
  </si>
  <si>
    <t>1430043570</t>
  </si>
  <si>
    <t>32.</t>
  </si>
  <si>
    <t>Строительство крематория на кладбище «Восточное» города Перми</t>
  </si>
  <si>
    <t>Департамент дорог и благоустройства</t>
  </si>
  <si>
    <t>1030441120</t>
  </si>
  <si>
    <t>33.</t>
  </si>
  <si>
    <t>Строительство места отвала снега по ул. Промышленной</t>
  </si>
  <si>
    <t>1330142040, 13202SD110</t>
  </si>
  <si>
    <t>34.</t>
  </si>
  <si>
    <t xml:space="preserve">Строительство надземного пешеходного перехода «Шпагина» г. Пермь </t>
  </si>
  <si>
    <t>10202SЖ410</t>
  </si>
  <si>
    <t>Дорожное хозяйство</t>
  </si>
  <si>
    <t>дорожный фонд Пермского края</t>
  </si>
  <si>
    <t>35.</t>
  </si>
  <si>
    <t>Реконструкция автомобильной дороги по ул. Н. Островского на участке от ул. Революции до ул. Белинского</t>
  </si>
  <si>
    <t>10201SД110</t>
  </si>
  <si>
    <t>36.</t>
  </si>
  <si>
    <t>Строительство автомобильной дороги по ул. Углеуральской</t>
  </si>
  <si>
    <t>103019Д012</t>
  </si>
  <si>
    <t>37.</t>
  </si>
  <si>
    <t>Реконструкция ул. Карпинского от ул. Архитектора Свиязева до ул. Космонавта Леонова</t>
  </si>
  <si>
    <t>103019Д010 10201SД110</t>
  </si>
  <si>
    <t>38.</t>
  </si>
  <si>
    <t>Строительство автомобильной дороги по ул. Агатовой</t>
  </si>
  <si>
    <t>103019Д011 10201SД110</t>
  </si>
  <si>
    <t>39.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</si>
  <si>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</si>
  <si>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</si>
  <si>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40.</t>
  </si>
  <si>
    <t>Строительство очистных сооружений и водоотвода ливневых стоков по ул. Куйбышева, 1 от ул. Петропавловской до выпуска</t>
  </si>
  <si>
    <t>103019Д014</t>
  </si>
  <si>
    <t>41.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</si>
  <si>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</si>
  <si>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</si>
  <si>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42.</t>
  </si>
  <si>
    <t>Реконструкция ул. Пермской от ул. Плеханова до ул. Попова</t>
  </si>
  <si>
    <t>43.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</si>
  <si>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</si>
  <si>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Строительство проезда на участке от ул. Уральской до ул. Степана Разина</t>
  </si>
  <si>
    <t>103019Д016</t>
  </si>
  <si>
    <t>44.</t>
  </si>
  <si>
    <t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</si>
  <si>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</si>
  <si>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45.</t>
  </si>
  <si>
    <t>46.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</si>
  <si>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</si>
  <si>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</si>
  <si>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47.</t>
  </si>
  <si>
    <t>Реконструкция ул. Героев Хасана от ул. Хлебозаводская до ул. Василия Васильева</t>
  </si>
  <si>
    <t>103019Д018</t>
  </si>
  <si>
    <t>Строительство места отвала снега по ул. Ласьвинской</t>
  </si>
  <si>
    <t>13202SД110</t>
  </si>
  <si>
    <t>48.</t>
  </si>
  <si>
    <t>Строительство подъездной дороги до лыжно-биатлонного комплекса, расположенного по адресу г. Пермь, ул. Спортивная, 22 («Пермские медведи»)</t>
  </si>
  <si>
    <t>Культура и молодежная политика</t>
  </si>
  <si>
    <t>49.</t>
  </si>
  <si>
    <t>Приобретение в собственность муниципального образования город Пермь нежилого здания</t>
  </si>
  <si>
    <t>Департамент имущественных отношений</t>
  </si>
  <si>
    <t>0330141980</t>
  </si>
  <si>
    <t>Реконструкция здания МАУ «Дворец молодежи» г. Перми</t>
  </si>
  <si>
    <t>0330141910</t>
  </si>
  <si>
    <t>Физическая культура и спорт</t>
  </si>
  <si>
    <t>Строительство плавательного бассейна по адресу: ул. Гайвинская, 50</t>
  </si>
  <si>
    <t>0530141880</t>
  </si>
  <si>
    <t>Строительство спортивной трассы для лыжероллеров по адресу: г. Пермь, ул. Агрономическая, 23</t>
  </si>
  <si>
    <t>0530141950</t>
  </si>
  <si>
    <t>50.</t>
  </si>
  <si>
    <t>Реконструкция физкультурно-оздоровительного комплекса по адресу: г. Пермь, ул. Рабочая, 9</t>
  </si>
  <si>
    <t>05301SФ280</t>
  </si>
  <si>
    <t>51.</t>
  </si>
  <si>
    <t>Общественная безопасность</t>
  </si>
  <si>
    <t>52.</t>
  </si>
  <si>
    <t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</si>
  <si>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</si>
  <si>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53.</t>
  </si>
  <si>
    <t>Строительство пожарного резервуара в микрорайоне Бахаревка на пересечении ул. 1-й Бахаревской и ул. Пристанционной Свердловского района города Перми</t>
  </si>
  <si>
    <t>0230143170</t>
  </si>
  <si>
    <t>54.</t>
  </si>
  <si>
    <t>Строительство пожарного резервуара по ул. Борцов Революции Ленинского района города Перми</t>
  </si>
  <si>
    <t>0230143180</t>
  </si>
  <si>
    <t>55.</t>
  </si>
  <si>
    <t>Строительство пожарного резервуара в микрорайоне Вышка-2 по ул. Омской Мотовилихинского района города Перми</t>
  </si>
  <si>
    <t>0230143620</t>
  </si>
  <si>
    <t>56.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</si>
  <si>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</si>
  <si>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</si>
  <si>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57.</t>
  </si>
  <si>
    <t>Строительство пожарного резервуара в микрорайоне Социалистический Орджоникидзевского района города Перми</t>
  </si>
  <si>
    <t>0230141630</t>
  </si>
  <si>
    <t>58.</t>
  </si>
  <si>
    <t>Строительство пожарного резервуара в микрорайоне Химики Орджоникидзевского района города Перми</t>
  </si>
  <si>
    <t>0230143630</t>
  </si>
  <si>
    <t>59.</t>
  </si>
  <si>
    <t>Строительство пожарного резервуара в микрорайоне Новобродовский Свердловского района города Перми</t>
  </si>
  <si>
    <t>0230141650</t>
  </si>
  <si>
    <t>60.</t>
  </si>
  <si>
    <t>Строительство пожарного резервуара в микрорайоне Пихтовая стрелка Мотовилихинского района города Перми</t>
  </si>
  <si>
    <t>0230141890</t>
  </si>
  <si>
    <t>61.</t>
  </si>
  <si>
    <t>Строительство пожарного резервуара в микрорайоне Акуловский по ул. Красноборская Дзержинского района города Перми</t>
  </si>
  <si>
    <t>0230141900</t>
  </si>
  <si>
    <t>62.</t>
  </si>
  <si>
    <t>Строительство пожарного резервуара в микрорайоне Верхняя Васильевка Орджоникидзевского района города Перми</t>
  </si>
  <si>
    <t>0230141920</t>
  </si>
  <si>
    <t>63.</t>
  </si>
  <si>
    <t>Строительство пожарного резервуара в микрорайоне Нижняя Васильевка Орджоникидзевского района города Перми</t>
  </si>
  <si>
    <t>0230141960</t>
  </si>
  <si>
    <t>64.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</si>
  <si>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</si>
  <si>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</si>
  <si>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65.</t>
  </si>
  <si>
    <t>Строительство пожарного резервуара в микрорайоне Свободный Орджоникидзевского района города Перми</t>
  </si>
  <si>
    <t>0230141940</t>
  </si>
  <si>
    <t>66.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</si>
  <si>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</si>
  <si>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</si>
  <si>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67.</t>
  </si>
  <si>
    <t>Строительство пожарного резервуара в микрорайоне Чапаевский Орджоникидзевского района города Перми</t>
  </si>
  <si>
    <t>0230143600</t>
  </si>
  <si>
    <t>68.</t>
  </si>
  <si>
    <t>Строительство пожарного резервуара в д. Ласьвинские хутора Кировского района города Перми</t>
  </si>
  <si>
    <t>0230143210</t>
  </si>
  <si>
    <t>Прочие объекты</t>
  </si>
  <si>
    <t>69.</t>
  </si>
  <si>
    <t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</si>
  <si>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</si>
  <si>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70.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</si>
  <si>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</si>
  <si>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</si>
  <si>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71.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</si>
  <si>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</si>
  <si>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</si>
  <si>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72.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</si>
  <si>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</si>
  <si>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</si>
  <si>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73.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</si>
  <si>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</si>
  <si>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</si>
  <si>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</si>
  <si>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</si>
  <si>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</si>
  <si>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</si>
  <si>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</si>
  <si>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>от 24.06.2025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</si>
</sst>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color theme="1"/>
      <name val="Arial Cy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theme="0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/>
    <xf numFmtId="49" fontId="1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top"/>
    </xf>
    <xf numFmtId="49" fontId="2" fillId="5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1" fillId="3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shrinkToFit="1"/>
    </xf>
    <xf numFmtId="165" fontId="1" fillId="2" borderId="1" xfId="0" applyNumberFormat="1" applyFont="1" applyFill="1" applyBorder="1" applyAlignment="1">
      <alignment horizontal="right" vertical="center" shrinkToFit="1"/>
    </xf>
    <xf numFmtId="164" fontId="1" fillId="2" borderId="1" xfId="0" applyNumberFormat="1" applyFont="1" applyFill="1" applyBorder="1" applyAlignment="1">
      <alignment horizontal="right" vertical="center" shrinkToFit="1"/>
    </xf>
    <xf numFmtId="164" fontId="1" fillId="6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shrinkToFit="1"/>
    </xf>
    <xf numFmtId="164" fontId="1" fillId="0" borderId="1" xfId="0" applyNumberFormat="1" applyFont="1" applyFill="1" applyBorder="1" applyAlignment="1">
      <alignment horizontal="right" vertical="center" shrinkToFit="1"/>
    </xf>
    <xf numFmtId="164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 shrinkToFit="1"/>
    </xf>
    <xf numFmtId="49" fontId="1" fillId="0" borderId="1" xfId="0" applyNumberFormat="1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shrinkToFit="1"/>
    </xf>
    <xf numFmtId="49" fontId="0" fillId="0" borderId="1" xfId="0" applyNumberFormat="1" applyFill="1" applyBorder="1" applyAlignment="1">
      <alignment horizontal="left" vertical="top" wrapText="1" shrinkToFit="1"/>
    </xf>
    <xf numFmtId="49" fontId="1" fillId="0" borderId="1" xfId="0" applyNumberFormat="1" applyFont="1" applyFill="1" applyBorder="1" applyAlignment="1">
      <alignment horizontal="left" vertical="top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D177"/>
  <sheetViews>
    <sheetView tabSelected="1" zoomScale="70" workbookViewId="0">
      <selection activeCell="A11" sqref="A11:AJ11"/>
    </sheetView>
  </sheetViews>
  <sheetFormatPr defaultColWidth="9.109375" defaultRowHeight="18" x14ac:dyDescent="0.35"/>
  <cols>
    <col min="1" max="1" width="5.5546875" style="65" customWidth="1"/>
    <col min="2" max="2" width="82.6640625" style="66" customWidth="1"/>
    <col min="3" max="3" width="21.21875" style="66" bestFit="1" customWidth="1"/>
    <col min="4" max="6" width="17.5546875" style="2" hidden="1" customWidth="1"/>
    <col min="7" max="7" width="15.88671875" style="2" hidden="1" customWidth="1"/>
    <col min="8" max="14" width="17.5546875" style="2" hidden="1" customWidth="1"/>
    <col min="15" max="15" width="17.88671875" style="2" hidden="1" customWidth="1"/>
    <col min="16" max="16" width="17.5546875" style="75" customWidth="1"/>
    <col min="17" max="26" width="17.5546875" style="2" hidden="1" customWidth="1"/>
    <col min="27" max="27" width="17.5546875" style="75" customWidth="1"/>
    <col min="28" max="35" width="17.5546875" style="2" hidden="1" customWidth="1"/>
    <col min="36" max="36" width="17.5546875" style="75" customWidth="1"/>
    <col min="37" max="37" width="17.109375" style="3" hidden="1" customWidth="1"/>
    <col min="38" max="38" width="10" style="4" hidden="1" customWidth="1"/>
    <col min="39" max="39" width="9.44140625" style="1" hidden="1" customWidth="1"/>
    <col min="40" max="40" width="9.109375" style="1" hidden="1" customWidth="1"/>
    <col min="41" max="41" width="9.109375" style="65" customWidth="1"/>
    <col min="42" max="16384" width="9.109375" style="65"/>
  </cols>
  <sheetData>
    <row r="1" spans="1:38" x14ac:dyDescent="0.35">
      <c r="AB1" s="5"/>
      <c r="AC1" s="5"/>
      <c r="AE1" s="5"/>
      <c r="AF1" s="5"/>
      <c r="AG1" s="5"/>
      <c r="AH1" s="5"/>
      <c r="AI1" s="5"/>
      <c r="AJ1" s="78" t="s">
        <v>0</v>
      </c>
    </row>
    <row r="2" spans="1:38" x14ac:dyDescent="0.35">
      <c r="AB2" s="5"/>
      <c r="AC2" s="5"/>
      <c r="AE2" s="5"/>
      <c r="AF2" s="5"/>
      <c r="AG2" s="5"/>
      <c r="AH2" s="5"/>
      <c r="AI2" s="5"/>
      <c r="AJ2" s="78" t="s">
        <v>1</v>
      </c>
    </row>
    <row r="3" spans="1:38" x14ac:dyDescent="0.35">
      <c r="AB3" s="5"/>
      <c r="AC3" s="5"/>
      <c r="AE3" s="5"/>
      <c r="AF3" s="5"/>
      <c r="AG3" s="5"/>
      <c r="AH3" s="5"/>
      <c r="AI3" s="5"/>
      <c r="AJ3" s="78" t="s">
        <v>2</v>
      </c>
    </row>
    <row r="4" spans="1:38" x14ac:dyDescent="0.35">
      <c r="AA4" s="114" t="s">
        <v>276</v>
      </c>
      <c r="AB4" s="115"/>
      <c r="AC4" s="115"/>
      <c r="AD4" s="115"/>
      <c r="AE4" s="115"/>
      <c r="AF4" s="115"/>
      <c r="AG4" s="115"/>
      <c r="AH4" s="115"/>
      <c r="AI4" s="115"/>
      <c r="AJ4" s="114"/>
    </row>
    <row r="6" spans="1:38" x14ac:dyDescent="0.35">
      <c r="AF6" s="5"/>
      <c r="AG6" s="5"/>
      <c r="AH6" s="5"/>
      <c r="AI6" s="5"/>
      <c r="AJ6" s="78" t="s">
        <v>0</v>
      </c>
    </row>
    <row r="7" spans="1:38" x14ac:dyDescent="0.35">
      <c r="AF7" s="5"/>
      <c r="AG7" s="5"/>
      <c r="AH7" s="5"/>
      <c r="AI7" s="5"/>
      <c r="AJ7" s="78" t="s">
        <v>1</v>
      </c>
    </row>
    <row r="8" spans="1:38" x14ac:dyDescent="0.35">
      <c r="AF8" s="5"/>
      <c r="AG8" s="5"/>
      <c r="AH8" s="5"/>
      <c r="AI8" s="5"/>
      <c r="AJ8" s="78" t="s">
        <v>2</v>
      </c>
    </row>
    <row r="9" spans="1:38" x14ac:dyDescent="0.35">
      <c r="AF9" s="5"/>
      <c r="AG9" s="5"/>
      <c r="AH9" s="5"/>
      <c r="AI9" s="5"/>
      <c r="AJ9" s="78" t="s">
        <v>3</v>
      </c>
    </row>
    <row r="10" spans="1:38" x14ac:dyDescent="0.35">
      <c r="AF10" s="5"/>
      <c r="AG10" s="5"/>
      <c r="AH10" s="5"/>
      <c r="AI10" s="5"/>
      <c r="AJ10" s="78"/>
    </row>
    <row r="11" spans="1:38" ht="15.75" customHeight="1" x14ac:dyDescent="0.35">
      <c r="A11" s="94" t="s">
        <v>4</v>
      </c>
      <c r="B11" s="94"/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4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4"/>
      <c r="AB11" s="95"/>
      <c r="AC11" s="95"/>
      <c r="AD11" s="95"/>
      <c r="AE11" s="95"/>
      <c r="AF11" s="95"/>
      <c r="AG11" s="95"/>
      <c r="AH11" s="95"/>
      <c r="AI11" s="95"/>
      <c r="AJ11" s="94"/>
      <c r="AK11" s="6"/>
    </row>
    <row r="12" spans="1:38" ht="19.5" customHeight="1" x14ac:dyDescent="0.35">
      <c r="A12" s="94" t="s">
        <v>5</v>
      </c>
      <c r="B12" s="94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4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4"/>
      <c r="AB12" s="95"/>
      <c r="AC12" s="95"/>
      <c r="AD12" s="95"/>
      <c r="AE12" s="95"/>
      <c r="AF12" s="95"/>
      <c r="AG12" s="95"/>
      <c r="AH12" s="95"/>
      <c r="AI12" s="95"/>
      <c r="AJ12" s="94"/>
      <c r="AK12" s="6"/>
    </row>
    <row r="13" spans="1:38" x14ac:dyDescent="0.35">
      <c r="A13" s="94"/>
      <c r="B13" s="94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4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4"/>
      <c r="AB13" s="95"/>
      <c r="AC13" s="95"/>
      <c r="AD13" s="95"/>
      <c r="AE13" s="95"/>
      <c r="AF13" s="95"/>
      <c r="AG13" s="95"/>
      <c r="AH13" s="95"/>
      <c r="AI13" s="95"/>
      <c r="AJ13" s="94"/>
      <c r="AK13" s="6"/>
    </row>
    <row r="14" spans="1:38" x14ac:dyDescent="0.35">
      <c r="A14" s="67"/>
      <c r="B14" s="67"/>
      <c r="C14" s="67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7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7"/>
      <c r="AB14" s="64"/>
      <c r="AC14" s="64"/>
      <c r="AD14" s="64"/>
      <c r="AE14" s="64"/>
      <c r="AF14" s="64"/>
      <c r="AG14" s="64"/>
      <c r="AH14" s="64"/>
      <c r="AI14" s="64"/>
      <c r="AJ14" s="67"/>
      <c r="AK14" s="6"/>
    </row>
    <row r="15" spans="1:38" x14ac:dyDescent="0.35">
      <c r="A15" s="68"/>
      <c r="B15" s="69"/>
      <c r="C15" s="69"/>
      <c r="AB15" s="5"/>
      <c r="AC15" s="5"/>
      <c r="AE15" s="5"/>
      <c r="AF15" s="5"/>
      <c r="AG15" s="5"/>
      <c r="AH15" s="5"/>
      <c r="AI15" s="5"/>
      <c r="AJ15" s="78" t="s">
        <v>6</v>
      </c>
    </row>
    <row r="16" spans="1:38" ht="18.75" customHeight="1" x14ac:dyDescent="0.35">
      <c r="A16" s="96" t="s">
        <v>7</v>
      </c>
      <c r="B16" s="96" t="s">
        <v>8</v>
      </c>
      <c r="C16" s="96" t="s">
        <v>9</v>
      </c>
      <c r="D16" s="99" t="s">
        <v>10</v>
      </c>
      <c r="E16" s="99" t="s">
        <v>11</v>
      </c>
      <c r="F16" s="99" t="s">
        <v>10</v>
      </c>
      <c r="G16" s="99" t="s">
        <v>12</v>
      </c>
      <c r="H16" s="99" t="s">
        <v>10</v>
      </c>
      <c r="I16" s="100" t="s">
        <v>13</v>
      </c>
      <c r="J16" s="100" t="s">
        <v>10</v>
      </c>
      <c r="K16" s="100" t="s">
        <v>14</v>
      </c>
      <c r="L16" s="100" t="s">
        <v>10</v>
      </c>
      <c r="M16" s="100" t="s">
        <v>15</v>
      </c>
      <c r="N16" s="100" t="s">
        <v>10</v>
      </c>
      <c r="O16" s="100" t="s">
        <v>16</v>
      </c>
      <c r="P16" s="112" t="s">
        <v>10</v>
      </c>
      <c r="Q16" s="99" t="s">
        <v>17</v>
      </c>
      <c r="R16" s="99" t="s">
        <v>11</v>
      </c>
      <c r="S16" s="101" t="s">
        <v>17</v>
      </c>
      <c r="T16" s="99" t="s">
        <v>12</v>
      </c>
      <c r="U16" s="101" t="s">
        <v>17</v>
      </c>
      <c r="V16" s="100" t="s">
        <v>13</v>
      </c>
      <c r="W16" s="102" t="s">
        <v>17</v>
      </c>
      <c r="X16" s="102" t="s">
        <v>14</v>
      </c>
      <c r="Y16" s="102" t="s">
        <v>17</v>
      </c>
      <c r="Z16" s="102" t="s">
        <v>16</v>
      </c>
      <c r="AA16" s="103" t="s">
        <v>17</v>
      </c>
      <c r="AB16" s="99" t="s">
        <v>18</v>
      </c>
      <c r="AC16" s="99" t="s">
        <v>11</v>
      </c>
      <c r="AD16" s="101" t="s">
        <v>18</v>
      </c>
      <c r="AE16" s="99" t="s">
        <v>12</v>
      </c>
      <c r="AF16" s="101" t="s">
        <v>18</v>
      </c>
      <c r="AG16" s="102" t="s">
        <v>14</v>
      </c>
      <c r="AH16" s="102" t="s">
        <v>18</v>
      </c>
      <c r="AI16" s="102" t="s">
        <v>16</v>
      </c>
      <c r="AJ16" s="103" t="s">
        <v>18</v>
      </c>
      <c r="AK16" s="6"/>
      <c r="AL16" s="1"/>
    </row>
    <row r="17" spans="1:56" x14ac:dyDescent="0.35">
      <c r="A17" s="97"/>
      <c r="B17" s="98"/>
      <c r="C17" s="9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13"/>
      <c r="Q17" s="105"/>
      <c r="R17" s="99"/>
      <c r="S17" s="111"/>
      <c r="T17" s="99"/>
      <c r="U17" s="101"/>
      <c r="V17" s="99"/>
      <c r="W17" s="101"/>
      <c r="X17" s="101"/>
      <c r="Y17" s="101"/>
      <c r="Z17" s="101"/>
      <c r="AA17" s="104"/>
      <c r="AB17" s="105"/>
      <c r="AC17" s="99"/>
      <c r="AD17" s="111"/>
      <c r="AE17" s="99"/>
      <c r="AF17" s="101"/>
      <c r="AG17" s="101"/>
      <c r="AH17" s="101"/>
      <c r="AI17" s="101"/>
      <c r="AJ17" s="104"/>
      <c r="AK17" s="1"/>
      <c r="AL17" s="1"/>
    </row>
    <row r="18" spans="1:56" s="79" customFormat="1" ht="33.75" customHeight="1" x14ac:dyDescent="0.25">
      <c r="A18" s="70"/>
      <c r="B18" s="71" t="s">
        <v>19</v>
      </c>
      <c r="C18" s="72" t="s">
        <v>20</v>
      </c>
      <c r="D18" s="8">
        <f>D24+D32+D38+D46+D52+D53+D28+D43+D51</f>
        <v>1569194.9999999998</v>
      </c>
      <c r="E18" s="8">
        <f>E24+E32+E38+E46+E52+E53+E28+E43+E51</f>
        <v>0</v>
      </c>
      <c r="F18" s="9">
        <f>D18+E18</f>
        <v>1569194.9999999998</v>
      </c>
      <c r="G18" s="9">
        <f>G24+G32+G38+G46+G52+G53+G28+G43+G51+G54+G57+G60+G61</f>
        <v>336319.11862000002</v>
      </c>
      <c r="H18" s="9">
        <f>F18+G18</f>
        <v>1905514.1186199998</v>
      </c>
      <c r="I18" s="9">
        <f>I24+I32+I38+I46+I52+I53+I28+I43+I51+I54+I57+I60+I61</f>
        <v>0</v>
      </c>
      <c r="J18" s="9">
        <f>H18+I18</f>
        <v>1905514.1186199998</v>
      </c>
      <c r="K18" s="9">
        <f>K24+K32+K38+K46+K52+K53+K28+K43+K51+K54+K57+K60+K61</f>
        <v>24307.833999999959</v>
      </c>
      <c r="L18" s="9">
        <f>J18+K18</f>
        <v>1929821.9526199999</v>
      </c>
      <c r="M18" s="9">
        <f>M24+M32+M38+M46+M52+M53+M28+M43+M51+M54+M57+M60+M61</f>
        <v>0</v>
      </c>
      <c r="N18" s="9">
        <f>L18+M18</f>
        <v>1929821.9526199999</v>
      </c>
      <c r="O18" s="9">
        <f>O24+O32+O38+O46+O52+O53+O28+O43+O51+O54+O57+O60+O61</f>
        <v>74376.914000000004</v>
      </c>
      <c r="P18" s="76">
        <f>N18+O18</f>
        <v>2004198.86662</v>
      </c>
      <c r="Q18" s="9">
        <f>Q24+Q32+Q38+Q46+Q52+Q53+Q28+Q43+Q51</f>
        <v>1989897</v>
      </c>
      <c r="R18" s="9">
        <f>R24+R32+R38+R46+R52+R53+R28+R43+R51</f>
        <v>0</v>
      </c>
      <c r="S18" s="9">
        <f>Q18+R18</f>
        <v>1989897</v>
      </c>
      <c r="T18" s="9">
        <f>T24+T32+T38+T46+T52+T53+T28+T43+T51+T54+T57+T60+T61</f>
        <v>0</v>
      </c>
      <c r="U18" s="9">
        <f>S18+T18</f>
        <v>1989897</v>
      </c>
      <c r="V18" s="9">
        <f>V24+V32+V38+V46+V52+V53+V28+V43+V51+V54+V57+V60+V61</f>
        <v>0</v>
      </c>
      <c r="W18" s="9">
        <f>U18+V18</f>
        <v>1989897</v>
      </c>
      <c r="X18" s="9">
        <f>X24+X32+X38+X46+X52+X53+X28+X43+X51+X54+X57+X60+X61</f>
        <v>-98188.26800000004</v>
      </c>
      <c r="Y18" s="9">
        <f>W18+X18</f>
        <v>1891708.7319999998</v>
      </c>
      <c r="Z18" s="9">
        <f>Z24+Z32+Z38+Z46+Z52+Z53+Z28+Z43+Z51+Z54+Z57+Z60+Z61</f>
        <v>160</v>
      </c>
      <c r="AA18" s="76">
        <f>Y18+Z18</f>
        <v>1891868.7319999998</v>
      </c>
      <c r="AB18" s="9">
        <f>AB24+AB32+AB38+AB46+AB52+AB53+AB28+AB43+AB51</f>
        <v>1477335.5</v>
      </c>
      <c r="AC18" s="9">
        <f>AC24+AC32+AC38+AC46+AC52+AC53+AC28+AC43+AC51</f>
        <v>0</v>
      </c>
      <c r="AD18" s="9">
        <f>AB18+AC18</f>
        <v>1477335.5</v>
      </c>
      <c r="AE18" s="9">
        <f>AE24+AE32+AE38+AE46+AE52+AE53+AE28+AE43+AE51+AE54+AE57+AE60+AE61</f>
        <v>3.5999999999999997E-2</v>
      </c>
      <c r="AF18" s="9">
        <f>AD18+AE18</f>
        <v>1477335.5360000001</v>
      </c>
      <c r="AG18" s="9">
        <f>AG24+AG32+AG38+AG46+AG52+AG53+AG28+AG43+AG51+AG54+AG57+AG60+AG61</f>
        <v>443526.96499999997</v>
      </c>
      <c r="AH18" s="9">
        <f>AF18+AG18</f>
        <v>1920862.5010000002</v>
      </c>
      <c r="AI18" s="9">
        <f>AI24+AI32+AI38+AI46+AI52+AI53+AI28+AI43+AI51+AI54+AI57+AI60+AI61</f>
        <v>-277.33600000000001</v>
      </c>
      <c r="AJ18" s="76">
        <f>AH18+AI18</f>
        <v>1920585.1650000003</v>
      </c>
      <c r="AK18" s="10"/>
      <c r="AL18" s="11"/>
      <c r="AM18" s="7"/>
      <c r="AN18" s="7"/>
    </row>
    <row r="19" spans="1:56" x14ac:dyDescent="0.35">
      <c r="A19" s="73"/>
      <c r="B19" s="74" t="s">
        <v>21</v>
      </c>
      <c r="C19" s="74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7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77"/>
      <c r="AB19" s="14"/>
      <c r="AC19" s="14"/>
      <c r="AD19" s="14"/>
      <c r="AE19" s="14"/>
      <c r="AF19" s="14"/>
      <c r="AG19" s="14"/>
      <c r="AH19" s="14"/>
      <c r="AI19" s="14"/>
      <c r="AJ19" s="77"/>
    </row>
    <row r="20" spans="1:56" s="15" customFormat="1" hidden="1" x14ac:dyDescent="0.35">
      <c r="A20" s="16"/>
      <c r="B20" s="17" t="s">
        <v>22</v>
      </c>
      <c r="C20" s="18"/>
      <c r="D20" s="19">
        <f>D26+D34+D40+D48+D52+D53+D51</f>
        <v>206017.2</v>
      </c>
      <c r="E20" s="19">
        <f>E26+E34+E40+E48+E52+E53+E51</f>
        <v>0</v>
      </c>
      <c r="F20" s="19">
        <f t="shared" ref="F20:F83" si="0">D20+E20</f>
        <v>206017.2</v>
      </c>
      <c r="G20" s="20">
        <f>G26+G34+G40+G48+G52+G53+G51+G60+G61</f>
        <v>186108.41104000001</v>
      </c>
      <c r="H20" s="20">
        <f t="shared" ref="H20:H83" si="1">F20+G20</f>
        <v>392125.61103999999</v>
      </c>
      <c r="I20" s="20">
        <f>I26+I34+I40+I48+I52+I53+I51+I60+I61</f>
        <v>0</v>
      </c>
      <c r="J20" s="20">
        <f t="shared" ref="J20:J83" si="2">H20+I20</f>
        <v>392125.61103999999</v>
      </c>
      <c r="K20" s="20">
        <f>K26+K34+K40+K48+K52+K53+K51+K60+K61</f>
        <v>-265.76199999999881</v>
      </c>
      <c r="L20" s="20">
        <f t="shared" ref="L20:L83" si="3">J20+K20</f>
        <v>391859.84904</v>
      </c>
      <c r="M20" s="20">
        <f>M26+M34+M40+M48+M52+M53+M51+M60+M61</f>
        <v>0</v>
      </c>
      <c r="N20" s="20">
        <f t="shared" ref="N20:N83" si="4">L20+M20</f>
        <v>391859.84904</v>
      </c>
      <c r="O20" s="20">
        <f>O26+O34+O40+O48+O52+O53+O51+O60+O61</f>
        <v>5</v>
      </c>
      <c r="P20" s="20">
        <f t="shared" ref="P20:P83" si="5">N20+O20</f>
        <v>391864.84904</v>
      </c>
      <c r="Q20" s="20">
        <f>Q26+Q34+Q40+Q48+Q52+Q53+Q51</f>
        <v>1989.9000000000233</v>
      </c>
      <c r="R20" s="20">
        <f>R26+R34+R40+R48+R52+R53+R51</f>
        <v>0</v>
      </c>
      <c r="S20" s="20">
        <f t="shared" ref="S20:S83" si="6">Q20+R20</f>
        <v>1989.9000000000233</v>
      </c>
      <c r="T20" s="20">
        <f>T26+T34+T40+T48+T52+T53+T51+T60+T61</f>
        <v>0</v>
      </c>
      <c r="U20" s="20">
        <f t="shared" ref="U20:U83" si="7">S20+T20</f>
        <v>1989.9000000000233</v>
      </c>
      <c r="V20" s="20">
        <f>V26+V34+V40+V48+V52+V53+V51+V60+V61</f>
        <v>0</v>
      </c>
      <c r="W20" s="20">
        <f t="shared" ref="W20:W83" si="8">U20+V20</f>
        <v>1989.9000000000233</v>
      </c>
      <c r="X20" s="20">
        <f>X26+X34+X40+X48+X52+X53+X51+X60+X61</f>
        <v>-98.188999999999965</v>
      </c>
      <c r="Y20" s="20">
        <f t="shared" ref="Y20:Y83" si="9">W20+X20</f>
        <v>1891.7110000000234</v>
      </c>
      <c r="Z20" s="20">
        <f>Z26+Z34+Z40+Z48+Z52+Z53+Z51+Z60+Z61</f>
        <v>160</v>
      </c>
      <c r="AA20" s="20">
        <f t="shared" ref="AA20:AA83" si="10">Y20+Z20</f>
        <v>2051.7110000000234</v>
      </c>
      <c r="AB20" s="20">
        <f>AB26+AB34+AB40+AB48+AB52+AB53+AB51</f>
        <v>1477.3</v>
      </c>
      <c r="AC20" s="20">
        <f>AC26+AC34+AC40+AC48+AC52+AC53+AC51</f>
        <v>0</v>
      </c>
      <c r="AD20" s="20">
        <f t="shared" ref="AD20:AD83" si="11">AB20+AC20</f>
        <v>1477.3</v>
      </c>
      <c r="AE20" s="20">
        <f>AE26+AE34+AE40+AE48+AE52+AE53+AE51+AE60+AE61</f>
        <v>3.5999999999999997E-2</v>
      </c>
      <c r="AF20" s="20">
        <f t="shared" ref="AF20:AF83" si="12">AD20+AE20</f>
        <v>1477.336</v>
      </c>
      <c r="AG20" s="20">
        <f>AG26+AG34+AG40+AG48+AG52+AG53+AG51+AG60+AG61</f>
        <v>443.52700000000004</v>
      </c>
      <c r="AH20" s="20">
        <f t="shared" ref="AH20:AH83" si="13">AF20+AG20</f>
        <v>1920.8630000000001</v>
      </c>
      <c r="AI20" s="20">
        <f>AI26+AI34+AI40+AI48+AI52+AI53+AI51+AI60+AI61</f>
        <v>-277.33600000000001</v>
      </c>
      <c r="AJ20" s="20">
        <f t="shared" ref="AJ20:AJ83" si="14">AH20+AI20</f>
        <v>1643.527</v>
      </c>
      <c r="AK20" s="21"/>
      <c r="AL20" s="22" t="s">
        <v>23</v>
      </c>
      <c r="AM20" s="23"/>
    </row>
    <row r="21" spans="1:56" x14ac:dyDescent="0.35">
      <c r="A21" s="73"/>
      <c r="B21" s="80" t="s">
        <v>24</v>
      </c>
      <c r="C21" s="81" t="s">
        <v>20</v>
      </c>
      <c r="D21" s="13">
        <f>D27+D35+D41+D49+D45+D30</f>
        <v>1363177.7999999998</v>
      </c>
      <c r="E21" s="13">
        <f>E27+E35+E41+E49+E45+E30</f>
        <v>0</v>
      </c>
      <c r="F21" s="14">
        <f t="shared" si="0"/>
        <v>1363177.7999999998</v>
      </c>
      <c r="G21" s="14">
        <f>G27+G35+G41+G49+G45+G30</f>
        <v>0</v>
      </c>
      <c r="H21" s="14">
        <f t="shared" si="1"/>
        <v>1363177.7999999998</v>
      </c>
      <c r="I21" s="14">
        <f>I27+I35+I41+I49+I45+I30</f>
        <v>0</v>
      </c>
      <c r="J21" s="14">
        <f t="shared" si="2"/>
        <v>1363177.7999999998</v>
      </c>
      <c r="K21" s="14">
        <f>K27+K35+K41+K49+K45+K30</f>
        <v>-546186.19200000004</v>
      </c>
      <c r="L21" s="14">
        <f t="shared" si="3"/>
        <v>816991.60799999977</v>
      </c>
      <c r="M21" s="14">
        <f>M27+M35+M41+M49+M45+M30</f>
        <v>0</v>
      </c>
      <c r="N21" s="14">
        <f t="shared" si="4"/>
        <v>816991.60799999977</v>
      </c>
      <c r="O21" s="14">
        <f>O27+O35+O41+O49+O45+O30</f>
        <v>0</v>
      </c>
      <c r="P21" s="77">
        <f t="shared" si="5"/>
        <v>816991.60799999977</v>
      </c>
      <c r="Q21" s="14">
        <f>Q27+Q35+Q41+Q49+Q45+Q30</f>
        <v>1987907.0999999999</v>
      </c>
      <c r="R21" s="14">
        <f>R27+R35+R41+R49+R45+R30</f>
        <v>0</v>
      </c>
      <c r="S21" s="14">
        <f t="shared" si="6"/>
        <v>1987907.0999999999</v>
      </c>
      <c r="T21" s="14">
        <f>T27+T35+T41+T49+T45+T30</f>
        <v>0</v>
      </c>
      <c r="U21" s="14">
        <f t="shared" si="7"/>
        <v>1987907.0999999999</v>
      </c>
      <c r="V21" s="14">
        <f>V27+V35+V41+V49+V45+V30</f>
        <v>0</v>
      </c>
      <c r="W21" s="14">
        <f t="shared" si="8"/>
        <v>1987907.0999999999</v>
      </c>
      <c r="X21" s="14">
        <f>X27+X35+X41+X49+X45+X30</f>
        <v>-769620.179</v>
      </c>
      <c r="Y21" s="14">
        <f t="shared" si="9"/>
        <v>1218286.9209999999</v>
      </c>
      <c r="Z21" s="14">
        <f>Z27+Z35+Z41+Z49+Z45+Z30</f>
        <v>0</v>
      </c>
      <c r="AA21" s="77">
        <f t="shared" si="10"/>
        <v>1218286.9209999999</v>
      </c>
      <c r="AB21" s="14">
        <f>AB27+AB35+AB41+AB49+AB45+AB30</f>
        <v>1475858.2</v>
      </c>
      <c r="AC21" s="14">
        <f>AC27+AC35+AC41+AC49+AC45+AC30</f>
        <v>0</v>
      </c>
      <c r="AD21" s="14">
        <f t="shared" si="11"/>
        <v>1475858.2</v>
      </c>
      <c r="AE21" s="14">
        <f>AE27+AE35+AE41+AE49+AE45+AE30</f>
        <v>0</v>
      </c>
      <c r="AF21" s="14">
        <f t="shared" si="12"/>
        <v>1475858.2</v>
      </c>
      <c r="AG21" s="14">
        <f>AG27+AG35+AG41+AG49+AG45+AG30</f>
        <v>-174084.66200000001</v>
      </c>
      <c r="AH21" s="14">
        <f t="shared" si="13"/>
        <v>1301773.5379999999</v>
      </c>
      <c r="AI21" s="14">
        <f>AI27+AI35+AI41+AI49+AI45+AI30</f>
        <v>0</v>
      </c>
      <c r="AJ21" s="77">
        <f t="shared" si="14"/>
        <v>1301773.5379999999</v>
      </c>
      <c r="AM21" s="25"/>
    </row>
    <row r="22" spans="1:56" x14ac:dyDescent="0.35">
      <c r="A22" s="73"/>
      <c r="B22" s="80" t="s">
        <v>25</v>
      </c>
      <c r="C22" s="81" t="s">
        <v>20</v>
      </c>
      <c r="D22" s="13"/>
      <c r="E22" s="13"/>
      <c r="F22" s="14"/>
      <c r="G22" s="14"/>
      <c r="H22" s="14"/>
      <c r="I22" s="14"/>
      <c r="J22" s="14"/>
      <c r="K22" s="14">
        <f>K31+K36</f>
        <v>280651.40000000002</v>
      </c>
      <c r="L22" s="14">
        <f t="shared" si="3"/>
        <v>280651.40000000002</v>
      </c>
      <c r="M22" s="14">
        <f>M31+M36</f>
        <v>0</v>
      </c>
      <c r="N22" s="14">
        <f t="shared" si="4"/>
        <v>280651.40000000002</v>
      </c>
      <c r="O22" s="14">
        <f>O31+O36</f>
        <v>0</v>
      </c>
      <c r="P22" s="77">
        <f t="shared" si="5"/>
        <v>280651.40000000002</v>
      </c>
      <c r="Q22" s="14"/>
      <c r="R22" s="14"/>
      <c r="S22" s="14"/>
      <c r="T22" s="14"/>
      <c r="U22" s="14"/>
      <c r="V22" s="14"/>
      <c r="W22" s="14"/>
      <c r="X22" s="14">
        <f>X31+X36</f>
        <v>671530.1</v>
      </c>
      <c r="Y22" s="14">
        <f t="shared" si="9"/>
        <v>671530.1</v>
      </c>
      <c r="Z22" s="14">
        <f>Z31+Z36</f>
        <v>0</v>
      </c>
      <c r="AA22" s="77">
        <f t="shared" si="10"/>
        <v>671530.1</v>
      </c>
      <c r="AB22" s="14"/>
      <c r="AC22" s="14"/>
      <c r="AD22" s="14"/>
      <c r="AE22" s="14"/>
      <c r="AF22" s="14"/>
      <c r="AG22" s="14">
        <f>AG31+AG36</f>
        <v>617168.1</v>
      </c>
      <c r="AH22" s="14">
        <f t="shared" si="13"/>
        <v>617168.1</v>
      </c>
      <c r="AI22" s="14">
        <f>AI31+AI36</f>
        <v>0</v>
      </c>
      <c r="AJ22" s="77">
        <f t="shared" si="14"/>
        <v>617168.1</v>
      </c>
      <c r="AM22" s="25"/>
    </row>
    <row r="23" spans="1:56" x14ac:dyDescent="0.35">
      <c r="A23" s="73"/>
      <c r="B23" s="80" t="s">
        <v>26</v>
      </c>
      <c r="C23" s="81" t="s">
        <v>20</v>
      </c>
      <c r="D23" s="13"/>
      <c r="E23" s="13"/>
      <c r="F23" s="14"/>
      <c r="G23" s="14">
        <f>G42+G50+G56+G59</f>
        <v>150210.70758000002</v>
      </c>
      <c r="H23" s="14">
        <f t="shared" si="1"/>
        <v>150210.70758000002</v>
      </c>
      <c r="I23" s="14">
        <f>I42+I50+I56+I59</f>
        <v>0</v>
      </c>
      <c r="J23" s="14">
        <f t="shared" si="2"/>
        <v>150210.70758000002</v>
      </c>
      <c r="K23" s="14">
        <f>K42+K50+K56+K59+K37</f>
        <v>290108.38799999998</v>
      </c>
      <c r="L23" s="14">
        <f t="shared" si="3"/>
        <v>440319.09557999996</v>
      </c>
      <c r="M23" s="14">
        <f>M42+M50+M56+M59+M37</f>
        <v>0</v>
      </c>
      <c r="N23" s="14">
        <f t="shared" si="4"/>
        <v>440319.09557999996</v>
      </c>
      <c r="O23" s="14">
        <f>O42+O50+O56+O59+O37</f>
        <v>74371.914000000004</v>
      </c>
      <c r="P23" s="77">
        <f t="shared" si="5"/>
        <v>514691.00957999995</v>
      </c>
      <c r="Q23" s="14"/>
      <c r="R23" s="14"/>
      <c r="S23" s="14"/>
      <c r="T23" s="14">
        <f>T42+T50+T56+T59</f>
        <v>0</v>
      </c>
      <c r="U23" s="14">
        <f t="shared" si="7"/>
        <v>0</v>
      </c>
      <c r="V23" s="14">
        <f>V42+V50+V56+V59</f>
        <v>0</v>
      </c>
      <c r="W23" s="14">
        <f t="shared" si="8"/>
        <v>0</v>
      </c>
      <c r="X23" s="14">
        <f>X42+X50+X56+X59+X37</f>
        <v>0</v>
      </c>
      <c r="Y23" s="14">
        <f t="shared" si="9"/>
        <v>0</v>
      </c>
      <c r="Z23" s="14">
        <f>Z42+Z50+Z56+Z59+Z37</f>
        <v>0</v>
      </c>
      <c r="AA23" s="77">
        <f t="shared" si="10"/>
        <v>0</v>
      </c>
      <c r="AB23" s="14"/>
      <c r="AC23" s="14"/>
      <c r="AD23" s="14"/>
      <c r="AE23" s="14">
        <f>AE42+AE50+AE56+AE59</f>
        <v>0</v>
      </c>
      <c r="AF23" s="14">
        <f t="shared" si="12"/>
        <v>0</v>
      </c>
      <c r="AG23" s="14">
        <f>AG42+AG50+AG56+AG59+AG37</f>
        <v>0</v>
      </c>
      <c r="AH23" s="14">
        <f t="shared" si="13"/>
        <v>0</v>
      </c>
      <c r="AI23" s="14">
        <f>AI42+AI50+AI56+AI59+AI37</f>
        <v>0</v>
      </c>
      <c r="AJ23" s="77">
        <f t="shared" si="14"/>
        <v>0</v>
      </c>
      <c r="AM23" s="25"/>
    </row>
    <row r="24" spans="1:56" ht="54" x14ac:dyDescent="0.35">
      <c r="A24" s="73" t="s">
        <v>27</v>
      </c>
      <c r="B24" s="80" t="s">
        <v>28</v>
      </c>
      <c r="C24" s="82" t="s">
        <v>29</v>
      </c>
      <c r="D24" s="13">
        <f>D26+D27</f>
        <v>35000</v>
      </c>
      <c r="E24" s="13">
        <f>E26+E27</f>
        <v>0</v>
      </c>
      <c r="F24" s="14">
        <f t="shared" si="0"/>
        <v>35000</v>
      </c>
      <c r="G24" s="14">
        <f>G26+G27</f>
        <v>0</v>
      </c>
      <c r="H24" s="14">
        <f t="shared" si="1"/>
        <v>35000</v>
      </c>
      <c r="I24" s="14">
        <f>I26+I27</f>
        <v>0</v>
      </c>
      <c r="J24" s="14">
        <f t="shared" si="2"/>
        <v>35000</v>
      </c>
      <c r="K24" s="14">
        <f>K26+K27</f>
        <v>0</v>
      </c>
      <c r="L24" s="14">
        <f t="shared" si="3"/>
        <v>35000</v>
      </c>
      <c r="M24" s="14">
        <f>M26+M27</f>
        <v>0</v>
      </c>
      <c r="N24" s="14">
        <f t="shared" si="4"/>
        <v>35000</v>
      </c>
      <c r="O24" s="14">
        <f>O26+O27</f>
        <v>5</v>
      </c>
      <c r="P24" s="77">
        <f t="shared" si="5"/>
        <v>35005</v>
      </c>
      <c r="Q24" s="14">
        <f>Q26+Q27</f>
        <v>540000</v>
      </c>
      <c r="R24" s="14">
        <f>R26+R27</f>
        <v>0</v>
      </c>
      <c r="S24" s="14">
        <f t="shared" si="6"/>
        <v>540000</v>
      </c>
      <c r="T24" s="14">
        <f>T26+T27</f>
        <v>0</v>
      </c>
      <c r="U24" s="14">
        <f t="shared" si="7"/>
        <v>540000</v>
      </c>
      <c r="V24" s="14">
        <f>V26+V27</f>
        <v>0</v>
      </c>
      <c r="W24" s="14">
        <f t="shared" si="8"/>
        <v>540000</v>
      </c>
      <c r="X24" s="14">
        <f>X26+X27</f>
        <v>0</v>
      </c>
      <c r="Y24" s="14">
        <f t="shared" si="9"/>
        <v>540000</v>
      </c>
      <c r="Z24" s="14">
        <f>Z26+Z27</f>
        <v>160</v>
      </c>
      <c r="AA24" s="77">
        <f t="shared" si="10"/>
        <v>540160</v>
      </c>
      <c r="AB24" s="14">
        <f>AB26+AB27</f>
        <v>1077335.5</v>
      </c>
      <c r="AC24" s="14">
        <f>AC26+AC27</f>
        <v>0</v>
      </c>
      <c r="AD24" s="14">
        <f t="shared" si="11"/>
        <v>1077335.5</v>
      </c>
      <c r="AE24" s="14">
        <f>AE26+AE27</f>
        <v>3.5999999999999997E-2</v>
      </c>
      <c r="AF24" s="14">
        <f t="shared" si="12"/>
        <v>1077335.5360000001</v>
      </c>
      <c r="AG24" s="14">
        <f>AG26+AG27</f>
        <v>0</v>
      </c>
      <c r="AH24" s="14">
        <f t="shared" si="13"/>
        <v>1077335.5360000001</v>
      </c>
      <c r="AI24" s="14">
        <f>AI26+AI27</f>
        <v>-277.33600000000001</v>
      </c>
      <c r="AJ24" s="77">
        <f t="shared" si="14"/>
        <v>1077058.2000000002</v>
      </c>
      <c r="AM24" s="25"/>
    </row>
    <row r="25" spans="1:56" x14ac:dyDescent="0.35">
      <c r="A25" s="73"/>
      <c r="B25" s="80" t="s">
        <v>21</v>
      </c>
      <c r="C25" s="8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77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77"/>
      <c r="AB25" s="14"/>
      <c r="AC25" s="14"/>
      <c r="AD25" s="14"/>
      <c r="AE25" s="14"/>
      <c r="AF25" s="14"/>
      <c r="AG25" s="14"/>
      <c r="AH25" s="14"/>
      <c r="AI25" s="14"/>
      <c r="AJ25" s="77"/>
      <c r="AM25" s="25"/>
    </row>
    <row r="26" spans="1:56" s="27" customFormat="1" hidden="1" x14ac:dyDescent="0.35">
      <c r="A26" s="28"/>
      <c r="B26" s="29" t="s">
        <v>22</v>
      </c>
      <c r="C26" s="29"/>
      <c r="D26" s="30">
        <v>35</v>
      </c>
      <c r="E26" s="31"/>
      <c r="F26" s="30">
        <f t="shared" si="0"/>
        <v>35</v>
      </c>
      <c r="G26" s="32"/>
      <c r="H26" s="33">
        <f t="shared" si="1"/>
        <v>35</v>
      </c>
      <c r="I26" s="14"/>
      <c r="J26" s="33">
        <f t="shared" si="2"/>
        <v>35</v>
      </c>
      <c r="K26" s="14"/>
      <c r="L26" s="33">
        <f t="shared" si="3"/>
        <v>35</v>
      </c>
      <c r="M26" s="14"/>
      <c r="N26" s="33">
        <f t="shared" si="4"/>
        <v>35</v>
      </c>
      <c r="O26" s="32">
        <v>5</v>
      </c>
      <c r="P26" s="33">
        <f t="shared" si="5"/>
        <v>40</v>
      </c>
      <c r="Q26" s="33">
        <v>540</v>
      </c>
      <c r="R26" s="32"/>
      <c r="S26" s="33">
        <f t="shared" si="6"/>
        <v>540</v>
      </c>
      <c r="T26" s="32"/>
      <c r="U26" s="33">
        <f t="shared" si="7"/>
        <v>540</v>
      </c>
      <c r="V26" s="14"/>
      <c r="W26" s="33">
        <f t="shared" si="8"/>
        <v>540</v>
      </c>
      <c r="X26" s="14"/>
      <c r="Y26" s="33">
        <f t="shared" si="9"/>
        <v>540</v>
      </c>
      <c r="Z26" s="32">
        <v>160</v>
      </c>
      <c r="AA26" s="33">
        <f t="shared" si="10"/>
        <v>700</v>
      </c>
      <c r="AB26" s="33">
        <v>1077.3</v>
      </c>
      <c r="AC26" s="32"/>
      <c r="AD26" s="33">
        <f t="shared" si="11"/>
        <v>1077.3</v>
      </c>
      <c r="AE26" s="32">
        <v>3.5999999999999997E-2</v>
      </c>
      <c r="AF26" s="33">
        <f t="shared" si="12"/>
        <v>1077.336</v>
      </c>
      <c r="AG26" s="14"/>
      <c r="AH26" s="33">
        <f t="shared" si="13"/>
        <v>1077.336</v>
      </c>
      <c r="AI26" s="32">
        <v>-277.33600000000001</v>
      </c>
      <c r="AJ26" s="33">
        <f t="shared" si="14"/>
        <v>800</v>
      </c>
      <c r="AK26" s="34" t="s">
        <v>30</v>
      </c>
      <c r="AL26" s="35" t="s">
        <v>23</v>
      </c>
      <c r="AM26" s="36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</row>
    <row r="27" spans="1:56" x14ac:dyDescent="0.35">
      <c r="A27" s="73"/>
      <c r="B27" s="80" t="s">
        <v>24</v>
      </c>
      <c r="C27" s="83" t="s">
        <v>20</v>
      </c>
      <c r="D27" s="13">
        <v>34965</v>
      </c>
      <c r="E27" s="13"/>
      <c r="F27" s="14">
        <f t="shared" si="0"/>
        <v>34965</v>
      </c>
      <c r="G27" s="14"/>
      <c r="H27" s="14">
        <f t="shared" si="1"/>
        <v>34965</v>
      </c>
      <c r="I27" s="14"/>
      <c r="J27" s="14">
        <f t="shared" si="2"/>
        <v>34965</v>
      </c>
      <c r="K27" s="14"/>
      <c r="L27" s="14">
        <f t="shared" si="3"/>
        <v>34965</v>
      </c>
      <c r="M27" s="14"/>
      <c r="N27" s="14">
        <f t="shared" si="4"/>
        <v>34965</v>
      </c>
      <c r="O27" s="14"/>
      <c r="P27" s="77">
        <f t="shared" si="5"/>
        <v>34965</v>
      </c>
      <c r="Q27" s="14">
        <v>539460</v>
      </c>
      <c r="R27" s="14"/>
      <c r="S27" s="14">
        <f t="shared" si="6"/>
        <v>539460</v>
      </c>
      <c r="T27" s="14"/>
      <c r="U27" s="14">
        <f t="shared" si="7"/>
        <v>539460</v>
      </c>
      <c r="V27" s="14"/>
      <c r="W27" s="14">
        <f t="shared" si="8"/>
        <v>539460</v>
      </c>
      <c r="X27" s="14"/>
      <c r="Y27" s="14">
        <f t="shared" si="9"/>
        <v>539460</v>
      </c>
      <c r="Z27" s="14"/>
      <c r="AA27" s="77">
        <f t="shared" si="10"/>
        <v>539460</v>
      </c>
      <c r="AB27" s="14">
        <v>1076258.2</v>
      </c>
      <c r="AC27" s="14"/>
      <c r="AD27" s="14">
        <f t="shared" si="11"/>
        <v>1076258.2</v>
      </c>
      <c r="AE27" s="14"/>
      <c r="AF27" s="14">
        <f t="shared" si="12"/>
        <v>1076258.2</v>
      </c>
      <c r="AG27" s="14"/>
      <c r="AH27" s="14">
        <f t="shared" si="13"/>
        <v>1076258.2</v>
      </c>
      <c r="AI27" s="14"/>
      <c r="AJ27" s="77">
        <f t="shared" si="14"/>
        <v>1076258.2</v>
      </c>
      <c r="AK27" s="3" t="s">
        <v>31</v>
      </c>
      <c r="AM27" s="25"/>
    </row>
    <row r="28" spans="1:56" ht="36" x14ac:dyDescent="0.35">
      <c r="A28" s="106" t="s">
        <v>32</v>
      </c>
      <c r="B28" s="84" t="s">
        <v>33</v>
      </c>
      <c r="C28" s="85" t="s">
        <v>34</v>
      </c>
      <c r="D28" s="13">
        <f>D30</f>
        <v>0</v>
      </c>
      <c r="E28" s="13">
        <f>E30</f>
        <v>0</v>
      </c>
      <c r="F28" s="14">
        <f t="shared" si="0"/>
        <v>0</v>
      </c>
      <c r="G28" s="14">
        <f>G30</f>
        <v>0</v>
      </c>
      <c r="H28" s="14">
        <f t="shared" si="1"/>
        <v>0</v>
      </c>
      <c r="I28" s="14">
        <f>I30</f>
        <v>0</v>
      </c>
      <c r="J28" s="14">
        <f t="shared" si="2"/>
        <v>0</v>
      </c>
      <c r="K28" s="14">
        <f>K30+K31</f>
        <v>0</v>
      </c>
      <c r="L28" s="14">
        <f t="shared" si="3"/>
        <v>0</v>
      </c>
      <c r="M28" s="14">
        <f>M30+M31</f>
        <v>0</v>
      </c>
      <c r="N28" s="14">
        <f t="shared" si="4"/>
        <v>0</v>
      </c>
      <c r="O28" s="14">
        <f>O30+O31</f>
        <v>0</v>
      </c>
      <c r="P28" s="77">
        <f t="shared" si="5"/>
        <v>0</v>
      </c>
      <c r="Q28" s="14">
        <f>Q30</f>
        <v>54620.7</v>
      </c>
      <c r="R28" s="14">
        <f>R30</f>
        <v>0</v>
      </c>
      <c r="S28" s="14">
        <f t="shared" si="6"/>
        <v>54620.7</v>
      </c>
      <c r="T28" s="14">
        <f>T30</f>
        <v>0</v>
      </c>
      <c r="U28" s="14">
        <f t="shared" si="7"/>
        <v>54620.7</v>
      </c>
      <c r="V28" s="14">
        <f>V30</f>
        <v>0</v>
      </c>
      <c r="W28" s="14">
        <f t="shared" si="8"/>
        <v>54620.7</v>
      </c>
      <c r="X28" s="14">
        <f>X30+X31</f>
        <v>0</v>
      </c>
      <c r="Y28" s="14">
        <f t="shared" si="9"/>
        <v>54620.7</v>
      </c>
      <c r="Z28" s="14">
        <f>Z30+Z31</f>
        <v>0</v>
      </c>
      <c r="AA28" s="77">
        <f t="shared" si="10"/>
        <v>54620.7</v>
      </c>
      <c r="AB28" s="14">
        <f>AB30</f>
        <v>0</v>
      </c>
      <c r="AC28" s="14">
        <f>AC30</f>
        <v>0</v>
      </c>
      <c r="AD28" s="14">
        <f t="shared" si="11"/>
        <v>0</v>
      </c>
      <c r="AE28" s="14">
        <f>AE30</f>
        <v>0</v>
      </c>
      <c r="AF28" s="14">
        <f t="shared" si="12"/>
        <v>0</v>
      </c>
      <c r="AG28" s="14">
        <f>AG30+AG31</f>
        <v>0</v>
      </c>
      <c r="AH28" s="14">
        <f t="shared" si="13"/>
        <v>0</v>
      </c>
      <c r="AI28" s="14">
        <f>AI30+AI31</f>
        <v>0</v>
      </c>
      <c r="AJ28" s="77">
        <f t="shared" si="14"/>
        <v>0</v>
      </c>
      <c r="AM28" s="25"/>
    </row>
    <row r="29" spans="1:56" x14ac:dyDescent="0.35">
      <c r="A29" s="107"/>
      <c r="B29" s="80" t="s">
        <v>21</v>
      </c>
      <c r="C29" s="85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77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77"/>
      <c r="AB29" s="14"/>
      <c r="AC29" s="14"/>
      <c r="AD29" s="14"/>
      <c r="AE29" s="14"/>
      <c r="AF29" s="14"/>
      <c r="AG29" s="14"/>
      <c r="AH29" s="14"/>
      <c r="AI29" s="14"/>
      <c r="AJ29" s="77"/>
      <c r="AM29" s="25"/>
    </row>
    <row r="30" spans="1:56" x14ac:dyDescent="0.35">
      <c r="A30" s="107"/>
      <c r="B30" s="80" t="s">
        <v>24</v>
      </c>
      <c r="C30" s="83" t="s">
        <v>20</v>
      </c>
      <c r="D30" s="13">
        <v>0</v>
      </c>
      <c r="E30" s="13"/>
      <c r="F30" s="14">
        <f t="shared" si="0"/>
        <v>0</v>
      </c>
      <c r="G30" s="14"/>
      <c r="H30" s="14">
        <f t="shared" si="1"/>
        <v>0</v>
      </c>
      <c r="I30" s="14"/>
      <c r="J30" s="14">
        <f t="shared" si="2"/>
        <v>0</v>
      </c>
      <c r="K30" s="14"/>
      <c r="L30" s="14">
        <f t="shared" si="3"/>
        <v>0</v>
      </c>
      <c r="M30" s="14"/>
      <c r="N30" s="14">
        <f t="shared" si="4"/>
        <v>0</v>
      </c>
      <c r="O30" s="14"/>
      <c r="P30" s="77">
        <f t="shared" si="5"/>
        <v>0</v>
      </c>
      <c r="Q30" s="14">
        <v>54620.7</v>
      </c>
      <c r="R30" s="14"/>
      <c r="S30" s="14">
        <f t="shared" si="6"/>
        <v>54620.7</v>
      </c>
      <c r="T30" s="14"/>
      <c r="U30" s="14">
        <f t="shared" si="7"/>
        <v>54620.7</v>
      </c>
      <c r="V30" s="14"/>
      <c r="W30" s="14">
        <f t="shared" si="8"/>
        <v>54620.7</v>
      </c>
      <c r="X30" s="14">
        <f>-54620.7+2184.828</f>
        <v>-52435.871999999996</v>
      </c>
      <c r="Y30" s="14">
        <f t="shared" si="9"/>
        <v>2184.8280000000013</v>
      </c>
      <c r="Z30" s="14"/>
      <c r="AA30" s="77">
        <f t="shared" si="10"/>
        <v>2184.8280000000013</v>
      </c>
      <c r="AB30" s="14">
        <v>0</v>
      </c>
      <c r="AC30" s="14"/>
      <c r="AD30" s="14">
        <f t="shared" si="11"/>
        <v>0</v>
      </c>
      <c r="AE30" s="14"/>
      <c r="AF30" s="14">
        <f t="shared" si="12"/>
        <v>0</v>
      </c>
      <c r="AG30" s="14"/>
      <c r="AH30" s="14">
        <f t="shared" si="13"/>
        <v>0</v>
      </c>
      <c r="AI30" s="14"/>
      <c r="AJ30" s="77">
        <f t="shared" si="14"/>
        <v>0</v>
      </c>
      <c r="AK30" s="3" t="s">
        <v>35</v>
      </c>
      <c r="AM30" s="25"/>
    </row>
    <row r="31" spans="1:56" x14ac:dyDescent="0.35">
      <c r="A31" s="107"/>
      <c r="B31" s="80" t="s">
        <v>25</v>
      </c>
      <c r="C31" s="83" t="s">
        <v>20</v>
      </c>
      <c r="D31" s="13"/>
      <c r="E31" s="13"/>
      <c r="F31" s="14"/>
      <c r="G31" s="14"/>
      <c r="H31" s="14"/>
      <c r="I31" s="14"/>
      <c r="J31" s="14"/>
      <c r="K31" s="14"/>
      <c r="L31" s="14">
        <f t="shared" si="3"/>
        <v>0</v>
      </c>
      <c r="M31" s="14"/>
      <c r="N31" s="14">
        <f t="shared" si="4"/>
        <v>0</v>
      </c>
      <c r="O31" s="14"/>
      <c r="P31" s="77">
        <f t="shared" si="5"/>
        <v>0</v>
      </c>
      <c r="Q31" s="14"/>
      <c r="R31" s="14"/>
      <c r="S31" s="14"/>
      <c r="T31" s="14"/>
      <c r="U31" s="14"/>
      <c r="V31" s="14"/>
      <c r="W31" s="14"/>
      <c r="X31" s="14">
        <v>52435.872000000003</v>
      </c>
      <c r="Y31" s="14">
        <f t="shared" si="9"/>
        <v>52435.872000000003</v>
      </c>
      <c r="Z31" s="14"/>
      <c r="AA31" s="77">
        <f t="shared" si="10"/>
        <v>52435.872000000003</v>
      </c>
      <c r="AB31" s="14"/>
      <c r="AC31" s="14"/>
      <c r="AD31" s="14"/>
      <c r="AE31" s="14"/>
      <c r="AF31" s="14"/>
      <c r="AG31" s="14"/>
      <c r="AH31" s="14">
        <f t="shared" si="13"/>
        <v>0</v>
      </c>
      <c r="AI31" s="14"/>
      <c r="AJ31" s="77">
        <f t="shared" si="14"/>
        <v>0</v>
      </c>
      <c r="AK31" s="3" t="s">
        <v>36</v>
      </c>
      <c r="AM31" s="25"/>
    </row>
    <row r="32" spans="1:56" ht="54" x14ac:dyDescent="0.35">
      <c r="A32" s="107"/>
      <c r="B32" s="84" t="s">
        <v>33</v>
      </c>
      <c r="C32" s="82" t="s">
        <v>29</v>
      </c>
      <c r="D32" s="13">
        <f>D34+D35</f>
        <v>558438.40000000002</v>
      </c>
      <c r="E32" s="13">
        <f>E34+E35</f>
        <v>0</v>
      </c>
      <c r="F32" s="14">
        <f t="shared" si="0"/>
        <v>558438.40000000002</v>
      </c>
      <c r="G32" s="14">
        <f>G34+G35</f>
        <v>15345.7713</v>
      </c>
      <c r="H32" s="14">
        <f t="shared" si="1"/>
        <v>573784.17130000005</v>
      </c>
      <c r="I32" s="14">
        <f>I34+I35</f>
        <v>0</v>
      </c>
      <c r="J32" s="14">
        <f t="shared" si="2"/>
        <v>573784.17130000005</v>
      </c>
      <c r="K32" s="14">
        <f>K34+K35+K37+K36</f>
        <v>-54117.795000000042</v>
      </c>
      <c r="L32" s="14">
        <f t="shared" si="3"/>
        <v>519666.3763</v>
      </c>
      <c r="M32" s="14">
        <f>M34+M35+M37+M36</f>
        <v>0</v>
      </c>
      <c r="N32" s="14">
        <f t="shared" si="4"/>
        <v>519666.3763</v>
      </c>
      <c r="O32" s="14">
        <f>O34+O35+O37+O36</f>
        <v>0</v>
      </c>
      <c r="P32" s="77">
        <f t="shared" si="5"/>
        <v>519666.3763</v>
      </c>
      <c r="Q32" s="14">
        <f>Q34+Q35</f>
        <v>743778.3</v>
      </c>
      <c r="R32" s="14">
        <f>R34+R35</f>
        <v>0</v>
      </c>
      <c r="S32" s="14">
        <f t="shared" si="6"/>
        <v>743778.3</v>
      </c>
      <c r="T32" s="14">
        <f>T34+T35</f>
        <v>0</v>
      </c>
      <c r="U32" s="14">
        <f t="shared" si="7"/>
        <v>743778.3</v>
      </c>
      <c r="V32" s="14">
        <f>V34+V35</f>
        <v>0</v>
      </c>
      <c r="W32" s="14">
        <f t="shared" si="8"/>
        <v>743778.3</v>
      </c>
      <c r="X32" s="14">
        <f>X34+X35+X37+X36</f>
        <v>-98188.26800000004</v>
      </c>
      <c r="Y32" s="14">
        <f t="shared" si="9"/>
        <v>645590.03200000001</v>
      </c>
      <c r="Z32" s="14">
        <f>Z34+Z35+Z37+Z36</f>
        <v>0</v>
      </c>
      <c r="AA32" s="77">
        <f t="shared" si="10"/>
        <v>645590.03200000001</v>
      </c>
      <c r="AB32" s="14">
        <f>AB34+AB35</f>
        <v>200000</v>
      </c>
      <c r="AC32" s="14">
        <f>AC34+AC35</f>
        <v>0</v>
      </c>
      <c r="AD32" s="14">
        <f t="shared" si="11"/>
        <v>200000</v>
      </c>
      <c r="AE32" s="14">
        <f>AE34+AE35</f>
        <v>0</v>
      </c>
      <c r="AF32" s="14">
        <f t="shared" si="12"/>
        <v>200000</v>
      </c>
      <c r="AG32" s="14">
        <f>AG34+AG35+AG37+AG36</f>
        <v>443526.96499999997</v>
      </c>
      <c r="AH32" s="14">
        <f t="shared" si="13"/>
        <v>643526.96499999997</v>
      </c>
      <c r="AI32" s="14">
        <f>AI34+AI35+AI37+AI36</f>
        <v>0</v>
      </c>
      <c r="AJ32" s="77">
        <f t="shared" si="14"/>
        <v>643526.96499999997</v>
      </c>
      <c r="AM32" s="25"/>
    </row>
    <row r="33" spans="1:56" x14ac:dyDescent="0.35">
      <c r="A33" s="108"/>
      <c r="B33" s="80" t="s">
        <v>21</v>
      </c>
      <c r="C33" s="83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77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77"/>
      <c r="AB33" s="14"/>
      <c r="AC33" s="14"/>
      <c r="AD33" s="14"/>
      <c r="AE33" s="14"/>
      <c r="AF33" s="14"/>
      <c r="AG33" s="14"/>
      <c r="AH33" s="14"/>
      <c r="AI33" s="14"/>
      <c r="AJ33" s="77"/>
      <c r="AM33" s="25"/>
    </row>
    <row r="34" spans="1:56" s="27" customFormat="1" hidden="1" x14ac:dyDescent="0.35">
      <c r="A34" s="39"/>
      <c r="B34" s="29" t="s">
        <v>22</v>
      </c>
      <c r="C34" s="29"/>
      <c r="D34" s="30">
        <v>558.40000000002328</v>
      </c>
      <c r="E34" s="31"/>
      <c r="F34" s="30">
        <f t="shared" si="0"/>
        <v>558.40000000002328</v>
      </c>
      <c r="G34" s="32">
        <v>15345.7713</v>
      </c>
      <c r="H34" s="33">
        <f t="shared" si="1"/>
        <v>15904.171300000024</v>
      </c>
      <c r="I34" s="14"/>
      <c r="J34" s="33">
        <f t="shared" si="2"/>
        <v>15904.171300000024</v>
      </c>
      <c r="K34" s="14">
        <f>-15904.171+292.638+15345.771</f>
        <v>-265.76199999999881</v>
      </c>
      <c r="L34" s="33">
        <f t="shared" si="3"/>
        <v>15638.409300000025</v>
      </c>
      <c r="M34" s="14"/>
      <c r="N34" s="33">
        <f t="shared" si="4"/>
        <v>15638.409300000025</v>
      </c>
      <c r="O34" s="32"/>
      <c r="P34" s="33">
        <f t="shared" si="5"/>
        <v>15638.409300000025</v>
      </c>
      <c r="Q34" s="33">
        <v>798.40000000002328</v>
      </c>
      <c r="R34" s="32"/>
      <c r="S34" s="33">
        <f t="shared" si="6"/>
        <v>798.40000000002328</v>
      </c>
      <c r="T34" s="32"/>
      <c r="U34" s="33">
        <f t="shared" si="7"/>
        <v>798.40000000002328</v>
      </c>
      <c r="V34" s="14"/>
      <c r="W34" s="33">
        <f t="shared" si="8"/>
        <v>798.40000000002328</v>
      </c>
      <c r="X34" s="14">
        <f>-798.4+700.211</f>
        <v>-98.188999999999965</v>
      </c>
      <c r="Y34" s="33">
        <f t="shared" si="9"/>
        <v>700.21100000002332</v>
      </c>
      <c r="Z34" s="32"/>
      <c r="AA34" s="33">
        <f t="shared" si="10"/>
        <v>700.21100000002332</v>
      </c>
      <c r="AB34" s="33">
        <v>200</v>
      </c>
      <c r="AC34" s="32"/>
      <c r="AD34" s="33">
        <f t="shared" si="11"/>
        <v>200</v>
      </c>
      <c r="AE34" s="32"/>
      <c r="AF34" s="33">
        <f t="shared" si="12"/>
        <v>200</v>
      </c>
      <c r="AG34" s="14">
        <f>-200+643.527</f>
        <v>443.52700000000004</v>
      </c>
      <c r="AH34" s="33">
        <f t="shared" si="13"/>
        <v>643.52700000000004</v>
      </c>
      <c r="AI34" s="32"/>
      <c r="AJ34" s="33">
        <f t="shared" si="14"/>
        <v>643.52700000000004</v>
      </c>
      <c r="AK34" s="34" t="s">
        <v>37</v>
      </c>
      <c r="AL34" s="35" t="s">
        <v>23</v>
      </c>
      <c r="AM34" s="36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</row>
    <row r="35" spans="1:56" x14ac:dyDescent="0.35">
      <c r="A35" s="86"/>
      <c r="B35" s="80" t="s">
        <v>24</v>
      </c>
      <c r="C35" s="83" t="s">
        <v>20</v>
      </c>
      <c r="D35" s="13">
        <v>557880</v>
      </c>
      <c r="E35" s="13"/>
      <c r="F35" s="14">
        <f t="shared" si="0"/>
        <v>557880</v>
      </c>
      <c r="G35" s="14"/>
      <c r="H35" s="14">
        <f t="shared" si="1"/>
        <v>557880</v>
      </c>
      <c r="I35" s="14"/>
      <c r="J35" s="14">
        <f t="shared" si="2"/>
        <v>557880</v>
      </c>
      <c r="K35" s="14">
        <f>-557880+11693.808</f>
        <v>-546186.19200000004</v>
      </c>
      <c r="L35" s="14">
        <f t="shared" si="3"/>
        <v>11693.807999999961</v>
      </c>
      <c r="M35" s="14"/>
      <c r="N35" s="14">
        <f t="shared" si="4"/>
        <v>11693.807999999961</v>
      </c>
      <c r="O35" s="14"/>
      <c r="P35" s="77">
        <f t="shared" si="5"/>
        <v>11693.807999999961</v>
      </c>
      <c r="Q35" s="14">
        <f>797600.6-54620.7</f>
        <v>742979.9</v>
      </c>
      <c r="R35" s="14"/>
      <c r="S35" s="14">
        <f t="shared" si="6"/>
        <v>742979.9</v>
      </c>
      <c r="T35" s="14"/>
      <c r="U35" s="14">
        <f t="shared" si="7"/>
        <v>742979.9</v>
      </c>
      <c r="V35" s="14"/>
      <c r="W35" s="14">
        <f t="shared" si="8"/>
        <v>742979.9</v>
      </c>
      <c r="X35" s="14">
        <f>-742979.9+25795.593</f>
        <v>-717184.30700000003</v>
      </c>
      <c r="Y35" s="14">
        <f t="shared" si="9"/>
        <v>25795.592999999993</v>
      </c>
      <c r="Z35" s="14"/>
      <c r="AA35" s="77">
        <f t="shared" si="10"/>
        <v>25795.592999999993</v>
      </c>
      <c r="AB35" s="14">
        <v>199800</v>
      </c>
      <c r="AC35" s="14"/>
      <c r="AD35" s="14">
        <f t="shared" si="11"/>
        <v>199800</v>
      </c>
      <c r="AE35" s="14"/>
      <c r="AF35" s="14">
        <f t="shared" si="12"/>
        <v>199800</v>
      </c>
      <c r="AG35" s="14">
        <f>-199800+25715.338</f>
        <v>-174084.66200000001</v>
      </c>
      <c r="AH35" s="14">
        <f t="shared" si="13"/>
        <v>25715.337999999989</v>
      </c>
      <c r="AI35" s="14"/>
      <c r="AJ35" s="77">
        <f t="shared" si="14"/>
        <v>25715.337999999989</v>
      </c>
      <c r="AK35" s="3" t="s">
        <v>35</v>
      </c>
      <c r="AM35" s="25"/>
    </row>
    <row r="36" spans="1:56" x14ac:dyDescent="0.35">
      <c r="A36" s="73"/>
      <c r="B36" s="80" t="s">
        <v>25</v>
      </c>
      <c r="C36" s="83" t="s">
        <v>20</v>
      </c>
      <c r="D36" s="13"/>
      <c r="E36" s="13"/>
      <c r="F36" s="14"/>
      <c r="G36" s="14"/>
      <c r="H36" s="14"/>
      <c r="I36" s="14"/>
      <c r="J36" s="14"/>
      <c r="K36" s="14">
        <v>280651.40000000002</v>
      </c>
      <c r="L36" s="14">
        <f t="shared" si="3"/>
        <v>280651.40000000002</v>
      </c>
      <c r="M36" s="14"/>
      <c r="N36" s="14">
        <f t="shared" si="4"/>
        <v>280651.40000000002</v>
      </c>
      <c r="O36" s="14"/>
      <c r="P36" s="77">
        <f t="shared" si="5"/>
        <v>280651.40000000002</v>
      </c>
      <c r="Q36" s="14"/>
      <c r="R36" s="14"/>
      <c r="S36" s="14"/>
      <c r="T36" s="14"/>
      <c r="U36" s="14"/>
      <c r="V36" s="14"/>
      <c r="W36" s="14"/>
      <c r="X36" s="14">
        <v>619094.228</v>
      </c>
      <c r="Y36" s="14">
        <f t="shared" si="9"/>
        <v>619094.228</v>
      </c>
      <c r="Z36" s="14"/>
      <c r="AA36" s="77">
        <f t="shared" si="10"/>
        <v>619094.228</v>
      </c>
      <c r="AB36" s="14"/>
      <c r="AC36" s="14"/>
      <c r="AD36" s="14"/>
      <c r="AE36" s="14"/>
      <c r="AF36" s="14"/>
      <c r="AG36" s="14">
        <v>617168.1</v>
      </c>
      <c r="AH36" s="14">
        <f t="shared" si="13"/>
        <v>617168.1</v>
      </c>
      <c r="AI36" s="14"/>
      <c r="AJ36" s="77">
        <f t="shared" si="14"/>
        <v>617168.1</v>
      </c>
      <c r="AK36" s="3" t="s">
        <v>36</v>
      </c>
      <c r="AM36" s="25"/>
    </row>
    <row r="37" spans="1:56" x14ac:dyDescent="0.35">
      <c r="A37" s="73"/>
      <c r="B37" s="80" t="s">
        <v>26</v>
      </c>
      <c r="C37" s="83" t="s">
        <v>20</v>
      </c>
      <c r="D37" s="13"/>
      <c r="E37" s="13"/>
      <c r="F37" s="14"/>
      <c r="G37" s="14"/>
      <c r="H37" s="14"/>
      <c r="I37" s="14"/>
      <c r="J37" s="14"/>
      <c r="K37" s="14">
        <v>211682.75899999999</v>
      </c>
      <c r="L37" s="14">
        <f t="shared" si="3"/>
        <v>211682.75899999999</v>
      </c>
      <c r="M37" s="14"/>
      <c r="N37" s="14">
        <f t="shared" si="4"/>
        <v>211682.75899999999</v>
      </c>
      <c r="O37" s="14"/>
      <c r="P37" s="77">
        <f t="shared" si="5"/>
        <v>211682.75899999999</v>
      </c>
      <c r="Q37" s="14"/>
      <c r="R37" s="14"/>
      <c r="S37" s="14"/>
      <c r="T37" s="14"/>
      <c r="U37" s="14"/>
      <c r="V37" s="14"/>
      <c r="W37" s="14"/>
      <c r="X37" s="14"/>
      <c r="Y37" s="14">
        <f t="shared" si="9"/>
        <v>0</v>
      </c>
      <c r="Z37" s="14"/>
      <c r="AA37" s="77">
        <f t="shared" si="10"/>
        <v>0</v>
      </c>
      <c r="AB37" s="14"/>
      <c r="AC37" s="14"/>
      <c r="AD37" s="14"/>
      <c r="AE37" s="14"/>
      <c r="AF37" s="14"/>
      <c r="AG37" s="14"/>
      <c r="AH37" s="14">
        <f t="shared" si="13"/>
        <v>0</v>
      </c>
      <c r="AI37" s="14"/>
      <c r="AJ37" s="77">
        <f t="shared" si="14"/>
        <v>0</v>
      </c>
      <c r="AK37" s="3" t="s">
        <v>38</v>
      </c>
      <c r="AM37" s="25"/>
    </row>
    <row r="38" spans="1:56" ht="54" x14ac:dyDescent="0.35">
      <c r="A38" s="73" t="s">
        <v>39</v>
      </c>
      <c r="B38" s="80" t="s">
        <v>40</v>
      </c>
      <c r="C38" s="82" t="s">
        <v>29</v>
      </c>
      <c r="D38" s="13">
        <f>D40+D41</f>
        <v>453000</v>
      </c>
      <c r="E38" s="13">
        <f>E40+E41</f>
        <v>0</v>
      </c>
      <c r="F38" s="14">
        <f t="shared" si="0"/>
        <v>453000</v>
      </c>
      <c r="G38" s="14">
        <f>G40+G41+G42</f>
        <v>17979.14402</v>
      </c>
      <c r="H38" s="14">
        <f t="shared" si="1"/>
        <v>470979.14402000001</v>
      </c>
      <c r="I38" s="14">
        <f>I40+I41+I42</f>
        <v>0</v>
      </c>
      <c r="J38" s="14">
        <f t="shared" si="2"/>
        <v>470979.14402000001</v>
      </c>
      <c r="K38" s="14">
        <f>K40+K41+K42</f>
        <v>0</v>
      </c>
      <c r="L38" s="14">
        <f t="shared" si="3"/>
        <v>470979.14402000001</v>
      </c>
      <c r="M38" s="14">
        <f>M40+M41+M42</f>
        <v>0</v>
      </c>
      <c r="N38" s="14">
        <f t="shared" si="4"/>
        <v>470979.14402000001</v>
      </c>
      <c r="O38" s="14">
        <f>O40+O41+O42</f>
        <v>20239.123</v>
      </c>
      <c r="P38" s="77">
        <f t="shared" si="5"/>
        <v>491218.26702000003</v>
      </c>
      <c r="Q38" s="14">
        <f>Q40+Q41</f>
        <v>651498</v>
      </c>
      <c r="R38" s="14">
        <f>R40+R41</f>
        <v>0</v>
      </c>
      <c r="S38" s="14">
        <f t="shared" si="6"/>
        <v>651498</v>
      </c>
      <c r="T38" s="14">
        <f>T40+T41</f>
        <v>0</v>
      </c>
      <c r="U38" s="14">
        <f t="shared" si="7"/>
        <v>651498</v>
      </c>
      <c r="V38" s="14">
        <f>V40+V41</f>
        <v>0</v>
      </c>
      <c r="W38" s="14">
        <f t="shared" si="8"/>
        <v>651498</v>
      </c>
      <c r="X38" s="14">
        <f>X40+X41</f>
        <v>0</v>
      </c>
      <c r="Y38" s="14">
        <f t="shared" si="9"/>
        <v>651498</v>
      </c>
      <c r="Z38" s="14">
        <f>Z40+Z41</f>
        <v>0</v>
      </c>
      <c r="AA38" s="77">
        <f t="shared" si="10"/>
        <v>651498</v>
      </c>
      <c r="AB38" s="14">
        <f>AB40+AB41</f>
        <v>200000</v>
      </c>
      <c r="AC38" s="14">
        <f>AC40+AC41</f>
        <v>0</v>
      </c>
      <c r="AD38" s="14">
        <f t="shared" si="11"/>
        <v>200000</v>
      </c>
      <c r="AE38" s="14">
        <f>AE40+AE41</f>
        <v>0</v>
      </c>
      <c r="AF38" s="14">
        <f t="shared" si="12"/>
        <v>200000</v>
      </c>
      <c r="AG38" s="14">
        <f>AG40+AG41</f>
        <v>0</v>
      </c>
      <c r="AH38" s="14">
        <f t="shared" si="13"/>
        <v>200000</v>
      </c>
      <c r="AI38" s="14">
        <f>AI40+AI41</f>
        <v>0</v>
      </c>
      <c r="AJ38" s="77">
        <f t="shared" si="14"/>
        <v>200000</v>
      </c>
      <c r="AM38" s="25"/>
    </row>
    <row r="39" spans="1:56" x14ac:dyDescent="0.35">
      <c r="A39" s="73"/>
      <c r="B39" s="80" t="s">
        <v>21</v>
      </c>
      <c r="C39" s="80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77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77"/>
      <c r="AB39" s="14"/>
      <c r="AC39" s="14"/>
      <c r="AD39" s="14"/>
      <c r="AE39" s="14"/>
      <c r="AF39" s="14"/>
      <c r="AG39" s="14"/>
      <c r="AH39" s="14"/>
      <c r="AI39" s="14"/>
      <c r="AJ39" s="77"/>
      <c r="AM39" s="25"/>
    </row>
    <row r="40" spans="1:56" s="27" customFormat="1" hidden="1" x14ac:dyDescent="0.35">
      <c r="A40" s="28"/>
      <c r="B40" s="29" t="s">
        <v>22</v>
      </c>
      <c r="C40" s="29"/>
      <c r="D40" s="30">
        <v>453</v>
      </c>
      <c r="E40" s="31"/>
      <c r="F40" s="30">
        <f t="shared" si="0"/>
        <v>453</v>
      </c>
      <c r="G40" s="32"/>
      <c r="H40" s="33">
        <f t="shared" si="1"/>
        <v>453</v>
      </c>
      <c r="I40" s="14"/>
      <c r="J40" s="33">
        <f t="shared" si="2"/>
        <v>453</v>
      </c>
      <c r="K40" s="14"/>
      <c r="L40" s="33">
        <f t="shared" si="3"/>
        <v>453</v>
      </c>
      <c r="M40" s="14"/>
      <c r="N40" s="33">
        <f t="shared" si="4"/>
        <v>453</v>
      </c>
      <c r="O40" s="32"/>
      <c r="P40" s="33">
        <f t="shared" si="5"/>
        <v>453</v>
      </c>
      <c r="Q40" s="33">
        <v>651.5</v>
      </c>
      <c r="R40" s="32"/>
      <c r="S40" s="33">
        <f t="shared" si="6"/>
        <v>651.5</v>
      </c>
      <c r="T40" s="32"/>
      <c r="U40" s="33">
        <f t="shared" si="7"/>
        <v>651.5</v>
      </c>
      <c r="V40" s="14"/>
      <c r="W40" s="33">
        <f t="shared" si="8"/>
        <v>651.5</v>
      </c>
      <c r="X40" s="14"/>
      <c r="Y40" s="33">
        <f t="shared" si="9"/>
        <v>651.5</v>
      </c>
      <c r="Z40" s="32"/>
      <c r="AA40" s="33">
        <f t="shared" si="10"/>
        <v>651.5</v>
      </c>
      <c r="AB40" s="33">
        <v>200</v>
      </c>
      <c r="AC40" s="32"/>
      <c r="AD40" s="33">
        <f t="shared" si="11"/>
        <v>200</v>
      </c>
      <c r="AE40" s="32"/>
      <c r="AF40" s="33">
        <f t="shared" si="12"/>
        <v>200</v>
      </c>
      <c r="AG40" s="14"/>
      <c r="AH40" s="33">
        <f t="shared" si="13"/>
        <v>200</v>
      </c>
      <c r="AI40" s="32"/>
      <c r="AJ40" s="33">
        <f t="shared" si="14"/>
        <v>200</v>
      </c>
      <c r="AK40" s="34" t="s">
        <v>41</v>
      </c>
      <c r="AL40" s="35" t="s">
        <v>23</v>
      </c>
      <c r="AM40" s="36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1:56" x14ac:dyDescent="0.35">
      <c r="A41" s="73"/>
      <c r="B41" s="80" t="s">
        <v>24</v>
      </c>
      <c r="C41" s="83" t="s">
        <v>20</v>
      </c>
      <c r="D41" s="13">
        <v>452547</v>
      </c>
      <c r="E41" s="13"/>
      <c r="F41" s="14">
        <f t="shared" si="0"/>
        <v>452547</v>
      </c>
      <c r="G41" s="14"/>
      <c r="H41" s="14">
        <f t="shared" si="1"/>
        <v>452547</v>
      </c>
      <c r="I41" s="14"/>
      <c r="J41" s="14">
        <f t="shared" si="2"/>
        <v>452547</v>
      </c>
      <c r="K41" s="14"/>
      <c r="L41" s="14">
        <f t="shared" si="3"/>
        <v>452547</v>
      </c>
      <c r="M41" s="14"/>
      <c r="N41" s="14">
        <f t="shared" si="4"/>
        <v>452547</v>
      </c>
      <c r="O41" s="14"/>
      <c r="P41" s="77">
        <f t="shared" si="5"/>
        <v>452547</v>
      </c>
      <c r="Q41" s="14">
        <v>650846.5</v>
      </c>
      <c r="R41" s="14"/>
      <c r="S41" s="14">
        <f t="shared" si="6"/>
        <v>650846.5</v>
      </c>
      <c r="T41" s="14"/>
      <c r="U41" s="14">
        <f t="shared" si="7"/>
        <v>650846.5</v>
      </c>
      <c r="V41" s="14"/>
      <c r="W41" s="14">
        <f t="shared" si="8"/>
        <v>650846.5</v>
      </c>
      <c r="X41" s="14"/>
      <c r="Y41" s="14">
        <f t="shared" si="9"/>
        <v>650846.5</v>
      </c>
      <c r="Z41" s="14"/>
      <c r="AA41" s="77">
        <f t="shared" si="10"/>
        <v>650846.5</v>
      </c>
      <c r="AB41" s="14">
        <v>199800</v>
      </c>
      <c r="AC41" s="14"/>
      <c r="AD41" s="14">
        <f t="shared" si="11"/>
        <v>199800</v>
      </c>
      <c r="AE41" s="14"/>
      <c r="AF41" s="14">
        <f t="shared" si="12"/>
        <v>199800</v>
      </c>
      <c r="AG41" s="14"/>
      <c r="AH41" s="14">
        <f t="shared" si="13"/>
        <v>199800</v>
      </c>
      <c r="AI41" s="14"/>
      <c r="AJ41" s="77">
        <f t="shared" si="14"/>
        <v>199800</v>
      </c>
      <c r="AK41" s="3" t="s">
        <v>31</v>
      </c>
      <c r="AM41" s="25"/>
    </row>
    <row r="42" spans="1:56" x14ac:dyDescent="0.35">
      <c r="A42" s="73"/>
      <c r="B42" s="80" t="s">
        <v>26</v>
      </c>
      <c r="C42" s="83" t="s">
        <v>20</v>
      </c>
      <c r="D42" s="13"/>
      <c r="E42" s="13"/>
      <c r="F42" s="14"/>
      <c r="G42" s="14">
        <v>17979.14402</v>
      </c>
      <c r="H42" s="14">
        <f t="shared" si="1"/>
        <v>17979.14402</v>
      </c>
      <c r="I42" s="14"/>
      <c r="J42" s="14">
        <f t="shared" si="2"/>
        <v>17979.14402</v>
      </c>
      <c r="K42" s="14"/>
      <c r="L42" s="14">
        <f t="shared" si="3"/>
        <v>17979.14402</v>
      </c>
      <c r="M42" s="14"/>
      <c r="N42" s="14">
        <f t="shared" si="4"/>
        <v>17979.14402</v>
      </c>
      <c r="O42" s="14">
        <v>20239.123</v>
      </c>
      <c r="P42" s="77">
        <f t="shared" si="5"/>
        <v>38218.267019999999</v>
      </c>
      <c r="Q42" s="14"/>
      <c r="R42" s="14"/>
      <c r="S42" s="14"/>
      <c r="T42" s="14"/>
      <c r="U42" s="14">
        <f t="shared" si="7"/>
        <v>0</v>
      </c>
      <c r="V42" s="14"/>
      <c r="W42" s="14">
        <f t="shared" si="8"/>
        <v>0</v>
      </c>
      <c r="X42" s="14"/>
      <c r="Y42" s="14">
        <f t="shared" si="9"/>
        <v>0</v>
      </c>
      <c r="Z42" s="14"/>
      <c r="AA42" s="77">
        <f t="shared" si="10"/>
        <v>0</v>
      </c>
      <c r="AB42" s="14"/>
      <c r="AC42" s="14"/>
      <c r="AD42" s="14"/>
      <c r="AE42" s="14"/>
      <c r="AF42" s="14">
        <f t="shared" si="12"/>
        <v>0</v>
      </c>
      <c r="AG42" s="14"/>
      <c r="AH42" s="14">
        <f t="shared" si="13"/>
        <v>0</v>
      </c>
      <c r="AI42" s="14"/>
      <c r="AJ42" s="77">
        <f t="shared" si="14"/>
        <v>0</v>
      </c>
      <c r="AK42" s="3" t="s">
        <v>41</v>
      </c>
      <c r="AL42" s="1"/>
      <c r="AM42" s="25"/>
    </row>
    <row r="43" spans="1:56" ht="36" x14ac:dyDescent="0.35">
      <c r="A43" s="109" t="s">
        <v>42</v>
      </c>
      <c r="B43" s="84" t="s">
        <v>43</v>
      </c>
      <c r="C43" s="85" t="s">
        <v>34</v>
      </c>
      <c r="D43" s="13">
        <f>D45</f>
        <v>66317.899999999994</v>
      </c>
      <c r="E43" s="13">
        <f>E45</f>
        <v>0</v>
      </c>
      <c r="F43" s="14">
        <f t="shared" si="0"/>
        <v>66317.899999999994</v>
      </c>
      <c r="G43" s="14">
        <f>G45</f>
        <v>0</v>
      </c>
      <c r="H43" s="14">
        <f t="shared" si="1"/>
        <v>66317.899999999994</v>
      </c>
      <c r="I43" s="14">
        <f>I45</f>
        <v>0</v>
      </c>
      <c r="J43" s="14">
        <f t="shared" si="2"/>
        <v>66317.899999999994</v>
      </c>
      <c r="K43" s="14">
        <f>K45</f>
        <v>0</v>
      </c>
      <c r="L43" s="14">
        <f t="shared" si="3"/>
        <v>66317.899999999994</v>
      </c>
      <c r="M43" s="14">
        <f>M45</f>
        <v>0</v>
      </c>
      <c r="N43" s="14">
        <f t="shared" si="4"/>
        <v>66317.899999999994</v>
      </c>
      <c r="O43" s="14">
        <f>O45</f>
        <v>0</v>
      </c>
      <c r="P43" s="77">
        <f t="shared" si="5"/>
        <v>66317.899999999994</v>
      </c>
      <c r="Q43" s="14">
        <f>Q45</f>
        <v>0</v>
      </c>
      <c r="R43" s="14">
        <f>R45</f>
        <v>0</v>
      </c>
      <c r="S43" s="14">
        <f t="shared" si="6"/>
        <v>0</v>
      </c>
      <c r="T43" s="14">
        <f>T45</f>
        <v>0</v>
      </c>
      <c r="U43" s="14">
        <f t="shared" si="7"/>
        <v>0</v>
      </c>
      <c r="V43" s="14">
        <f>V45</f>
        <v>0</v>
      </c>
      <c r="W43" s="14">
        <f t="shared" si="8"/>
        <v>0</v>
      </c>
      <c r="X43" s="14">
        <f>X45</f>
        <v>0</v>
      </c>
      <c r="Y43" s="14">
        <f t="shared" si="9"/>
        <v>0</v>
      </c>
      <c r="Z43" s="14">
        <f>Z45</f>
        <v>0</v>
      </c>
      <c r="AA43" s="77">
        <f t="shared" si="10"/>
        <v>0</v>
      </c>
      <c r="AB43" s="14">
        <f>AB45</f>
        <v>0</v>
      </c>
      <c r="AC43" s="14">
        <f>AC45</f>
        <v>0</v>
      </c>
      <c r="AD43" s="14">
        <f t="shared" si="11"/>
        <v>0</v>
      </c>
      <c r="AE43" s="14">
        <f>AE45</f>
        <v>0</v>
      </c>
      <c r="AF43" s="14">
        <f t="shared" si="12"/>
        <v>0</v>
      </c>
      <c r="AG43" s="14">
        <f>AG45</f>
        <v>0</v>
      </c>
      <c r="AH43" s="14">
        <f t="shared" si="13"/>
        <v>0</v>
      </c>
      <c r="AI43" s="14">
        <f>AI45</f>
        <v>0</v>
      </c>
      <c r="AJ43" s="77">
        <f t="shared" si="14"/>
        <v>0</v>
      </c>
      <c r="AM43" s="25"/>
    </row>
    <row r="44" spans="1:56" x14ac:dyDescent="0.35">
      <c r="A44" s="109"/>
      <c r="B44" s="80" t="s">
        <v>21</v>
      </c>
      <c r="C44" s="80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77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77"/>
      <c r="AB44" s="14"/>
      <c r="AC44" s="14"/>
      <c r="AD44" s="14"/>
      <c r="AE44" s="14"/>
      <c r="AF44" s="14"/>
      <c r="AG44" s="14"/>
      <c r="AH44" s="14"/>
      <c r="AI44" s="14"/>
      <c r="AJ44" s="77"/>
      <c r="AM44" s="25"/>
    </row>
    <row r="45" spans="1:56" x14ac:dyDescent="0.35">
      <c r="A45" s="109"/>
      <c r="B45" s="80" t="s">
        <v>24</v>
      </c>
      <c r="C45" s="83" t="s">
        <v>20</v>
      </c>
      <c r="D45" s="13">
        <v>66317.899999999994</v>
      </c>
      <c r="E45" s="13"/>
      <c r="F45" s="14">
        <f t="shared" si="0"/>
        <v>66317.899999999994</v>
      </c>
      <c r="G45" s="14"/>
      <c r="H45" s="14">
        <f t="shared" si="1"/>
        <v>66317.899999999994</v>
      </c>
      <c r="I45" s="14"/>
      <c r="J45" s="14">
        <f t="shared" si="2"/>
        <v>66317.899999999994</v>
      </c>
      <c r="K45" s="14"/>
      <c r="L45" s="14">
        <f t="shared" si="3"/>
        <v>66317.899999999994</v>
      </c>
      <c r="M45" s="14"/>
      <c r="N45" s="14">
        <f t="shared" si="4"/>
        <v>66317.899999999994</v>
      </c>
      <c r="O45" s="14"/>
      <c r="P45" s="77">
        <f t="shared" si="5"/>
        <v>66317.899999999994</v>
      </c>
      <c r="Q45" s="14">
        <v>0</v>
      </c>
      <c r="R45" s="14"/>
      <c r="S45" s="14">
        <f t="shared" si="6"/>
        <v>0</v>
      </c>
      <c r="T45" s="14"/>
      <c r="U45" s="14">
        <f t="shared" si="7"/>
        <v>0</v>
      </c>
      <c r="V45" s="14"/>
      <c r="W45" s="14">
        <f t="shared" si="8"/>
        <v>0</v>
      </c>
      <c r="X45" s="14"/>
      <c r="Y45" s="14">
        <f t="shared" si="9"/>
        <v>0</v>
      </c>
      <c r="Z45" s="14"/>
      <c r="AA45" s="77">
        <f t="shared" si="10"/>
        <v>0</v>
      </c>
      <c r="AB45" s="14">
        <v>0</v>
      </c>
      <c r="AC45" s="14"/>
      <c r="AD45" s="14">
        <f t="shared" si="11"/>
        <v>0</v>
      </c>
      <c r="AE45" s="14"/>
      <c r="AF45" s="14">
        <f t="shared" si="12"/>
        <v>0</v>
      </c>
      <c r="AG45" s="14"/>
      <c r="AH45" s="14">
        <f t="shared" si="13"/>
        <v>0</v>
      </c>
      <c r="AI45" s="14"/>
      <c r="AJ45" s="77">
        <f t="shared" si="14"/>
        <v>0</v>
      </c>
      <c r="AK45" s="3" t="s">
        <v>31</v>
      </c>
      <c r="AM45" s="25"/>
    </row>
    <row r="46" spans="1:56" ht="57" customHeight="1" x14ac:dyDescent="0.35">
      <c r="A46" s="109"/>
      <c r="B46" s="84" t="s">
        <v>43</v>
      </c>
      <c r="C46" s="82" t="s">
        <v>29</v>
      </c>
      <c r="D46" s="13">
        <f>D48+D49</f>
        <v>251785.99999999997</v>
      </c>
      <c r="E46" s="13">
        <f>E48+E49</f>
        <v>0</v>
      </c>
      <c r="F46" s="14">
        <f t="shared" si="0"/>
        <v>251785.99999999997</v>
      </c>
      <c r="G46" s="14">
        <f>G48+G49+G50</f>
        <v>215331.15668000001</v>
      </c>
      <c r="H46" s="14">
        <f t="shared" si="1"/>
        <v>467117.15668000001</v>
      </c>
      <c r="I46" s="14">
        <f>I48+I49+I50</f>
        <v>0</v>
      </c>
      <c r="J46" s="14">
        <f t="shared" si="2"/>
        <v>467117.15668000001</v>
      </c>
      <c r="K46" s="14">
        <f>K48+K49+K50</f>
        <v>78425.629000000001</v>
      </c>
      <c r="L46" s="14">
        <f t="shared" si="3"/>
        <v>545542.78567999997</v>
      </c>
      <c r="M46" s="14">
        <f>M48+M49+M50</f>
        <v>0</v>
      </c>
      <c r="N46" s="14">
        <f t="shared" si="4"/>
        <v>545542.78567999997</v>
      </c>
      <c r="O46" s="14">
        <f>O48+O49+O50</f>
        <v>51598.381999999998</v>
      </c>
      <c r="P46" s="77">
        <f t="shared" si="5"/>
        <v>597141.16767999995</v>
      </c>
      <c r="Q46" s="14">
        <f>Q48+Q49</f>
        <v>0</v>
      </c>
      <c r="R46" s="14">
        <f>R48+R49</f>
        <v>0</v>
      </c>
      <c r="S46" s="14">
        <f t="shared" si="6"/>
        <v>0</v>
      </c>
      <c r="T46" s="14">
        <f>T48+T49+T50</f>
        <v>0</v>
      </c>
      <c r="U46" s="14">
        <f t="shared" si="7"/>
        <v>0</v>
      </c>
      <c r="V46" s="14">
        <f>V48+V49+V50</f>
        <v>0</v>
      </c>
      <c r="W46" s="14">
        <f t="shared" si="8"/>
        <v>0</v>
      </c>
      <c r="X46" s="14">
        <f>X48+X49+X50</f>
        <v>0</v>
      </c>
      <c r="Y46" s="14">
        <f t="shared" si="9"/>
        <v>0</v>
      </c>
      <c r="Z46" s="14">
        <f>Z48+Z49+Z50</f>
        <v>0</v>
      </c>
      <c r="AA46" s="77">
        <f t="shared" si="10"/>
        <v>0</v>
      </c>
      <c r="AB46" s="14">
        <f>AB48+AB49</f>
        <v>0</v>
      </c>
      <c r="AC46" s="14">
        <f>AC48+AC49</f>
        <v>0</v>
      </c>
      <c r="AD46" s="14">
        <f t="shared" si="11"/>
        <v>0</v>
      </c>
      <c r="AE46" s="14">
        <f>AE48+AE49+AE50</f>
        <v>0</v>
      </c>
      <c r="AF46" s="14">
        <f t="shared" si="12"/>
        <v>0</v>
      </c>
      <c r="AG46" s="14">
        <f>AG48+AG49+AG50</f>
        <v>0</v>
      </c>
      <c r="AH46" s="14">
        <f t="shared" si="13"/>
        <v>0</v>
      </c>
      <c r="AI46" s="14">
        <f>AI48+AI49+AI50</f>
        <v>0</v>
      </c>
      <c r="AJ46" s="77">
        <f t="shared" si="14"/>
        <v>0</v>
      </c>
      <c r="AM46" s="25"/>
    </row>
    <row r="47" spans="1:56" x14ac:dyDescent="0.35">
      <c r="A47" s="73"/>
      <c r="B47" s="80" t="s">
        <v>21</v>
      </c>
      <c r="C47" s="80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77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77"/>
      <c r="AB47" s="14"/>
      <c r="AC47" s="14"/>
      <c r="AD47" s="14"/>
      <c r="AE47" s="14"/>
      <c r="AF47" s="14"/>
      <c r="AG47" s="14"/>
      <c r="AH47" s="14"/>
      <c r="AI47" s="14"/>
      <c r="AJ47" s="77"/>
      <c r="AM47" s="25"/>
    </row>
    <row r="48" spans="1:56" s="27" customFormat="1" hidden="1" x14ac:dyDescent="0.35">
      <c r="A48" s="28"/>
      <c r="B48" s="29" t="s">
        <v>22</v>
      </c>
      <c r="C48" s="29"/>
      <c r="D48" s="30">
        <v>318.09999999997672</v>
      </c>
      <c r="E48" s="31"/>
      <c r="F48" s="30">
        <f t="shared" si="0"/>
        <v>318.09999999997672</v>
      </c>
      <c r="G48" s="32">
        <v>99943.513149999999</v>
      </c>
      <c r="H48" s="33">
        <f t="shared" si="1"/>
        <v>100261.61314999998</v>
      </c>
      <c r="I48" s="14"/>
      <c r="J48" s="33">
        <f t="shared" si="2"/>
        <v>100261.61314999998</v>
      </c>
      <c r="K48" s="14"/>
      <c r="L48" s="33">
        <f t="shared" si="3"/>
        <v>100261.61314999998</v>
      </c>
      <c r="M48" s="14"/>
      <c r="N48" s="33">
        <f t="shared" si="4"/>
        <v>100261.61314999998</v>
      </c>
      <c r="O48" s="32"/>
      <c r="P48" s="33">
        <f t="shared" si="5"/>
        <v>100261.61314999998</v>
      </c>
      <c r="Q48" s="33">
        <v>0</v>
      </c>
      <c r="R48" s="32"/>
      <c r="S48" s="33">
        <f t="shared" si="6"/>
        <v>0</v>
      </c>
      <c r="T48" s="32"/>
      <c r="U48" s="33">
        <f t="shared" si="7"/>
        <v>0</v>
      </c>
      <c r="V48" s="14"/>
      <c r="W48" s="33">
        <f t="shared" si="8"/>
        <v>0</v>
      </c>
      <c r="X48" s="14"/>
      <c r="Y48" s="33">
        <f t="shared" si="9"/>
        <v>0</v>
      </c>
      <c r="Z48" s="32"/>
      <c r="AA48" s="33">
        <f t="shared" si="10"/>
        <v>0</v>
      </c>
      <c r="AB48" s="33">
        <v>0</v>
      </c>
      <c r="AC48" s="32"/>
      <c r="AD48" s="33">
        <f t="shared" si="11"/>
        <v>0</v>
      </c>
      <c r="AE48" s="32"/>
      <c r="AF48" s="33">
        <f t="shared" si="12"/>
        <v>0</v>
      </c>
      <c r="AG48" s="14"/>
      <c r="AH48" s="33">
        <f t="shared" si="13"/>
        <v>0</v>
      </c>
      <c r="AI48" s="32"/>
      <c r="AJ48" s="33">
        <f t="shared" si="14"/>
        <v>0</v>
      </c>
      <c r="AK48" s="34" t="s">
        <v>44</v>
      </c>
      <c r="AL48" s="35" t="s">
        <v>23</v>
      </c>
      <c r="AM48" s="36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</row>
    <row r="49" spans="1:40" x14ac:dyDescent="0.35">
      <c r="A49" s="73"/>
      <c r="B49" s="80" t="s">
        <v>24</v>
      </c>
      <c r="C49" s="83" t="s">
        <v>20</v>
      </c>
      <c r="D49" s="13">
        <f>317785.8-66317.9</f>
        <v>251467.9</v>
      </c>
      <c r="E49" s="13"/>
      <c r="F49" s="14">
        <f t="shared" si="0"/>
        <v>251467.9</v>
      </c>
      <c r="G49" s="14"/>
      <c r="H49" s="14">
        <f t="shared" si="1"/>
        <v>251467.9</v>
      </c>
      <c r="I49" s="14"/>
      <c r="J49" s="14">
        <f t="shared" si="2"/>
        <v>251467.9</v>
      </c>
      <c r="K49" s="14"/>
      <c r="L49" s="14">
        <f t="shared" si="3"/>
        <v>251467.9</v>
      </c>
      <c r="M49" s="14"/>
      <c r="N49" s="14">
        <f t="shared" si="4"/>
        <v>251467.9</v>
      </c>
      <c r="O49" s="14"/>
      <c r="P49" s="77">
        <f t="shared" si="5"/>
        <v>251467.9</v>
      </c>
      <c r="Q49" s="14">
        <v>0</v>
      </c>
      <c r="R49" s="14"/>
      <c r="S49" s="14">
        <f t="shared" si="6"/>
        <v>0</v>
      </c>
      <c r="T49" s="14"/>
      <c r="U49" s="14">
        <f t="shared" si="7"/>
        <v>0</v>
      </c>
      <c r="V49" s="14"/>
      <c r="W49" s="14">
        <f t="shared" si="8"/>
        <v>0</v>
      </c>
      <c r="X49" s="14"/>
      <c r="Y49" s="14">
        <f t="shared" si="9"/>
        <v>0</v>
      </c>
      <c r="Z49" s="14"/>
      <c r="AA49" s="77">
        <f t="shared" si="10"/>
        <v>0</v>
      </c>
      <c r="AB49" s="14">
        <v>0</v>
      </c>
      <c r="AC49" s="14"/>
      <c r="AD49" s="14">
        <f t="shared" si="11"/>
        <v>0</v>
      </c>
      <c r="AE49" s="14"/>
      <c r="AF49" s="14">
        <f t="shared" si="12"/>
        <v>0</v>
      </c>
      <c r="AG49" s="14"/>
      <c r="AH49" s="14">
        <f t="shared" si="13"/>
        <v>0</v>
      </c>
      <c r="AI49" s="14"/>
      <c r="AJ49" s="77">
        <f t="shared" si="14"/>
        <v>0</v>
      </c>
      <c r="AK49" s="3" t="s">
        <v>31</v>
      </c>
      <c r="AM49" s="25"/>
    </row>
    <row r="50" spans="1:40" x14ac:dyDescent="0.35">
      <c r="A50" s="73"/>
      <c r="B50" s="80" t="s">
        <v>26</v>
      </c>
      <c r="C50" s="83" t="s">
        <v>20</v>
      </c>
      <c r="D50" s="13"/>
      <c r="E50" s="13"/>
      <c r="F50" s="14"/>
      <c r="G50" s="14">
        <v>115387.64353</v>
      </c>
      <c r="H50" s="14">
        <f t="shared" si="1"/>
        <v>115387.64353</v>
      </c>
      <c r="I50" s="14"/>
      <c r="J50" s="14">
        <f t="shared" si="2"/>
        <v>115387.64353</v>
      </c>
      <c r="K50" s="14">
        <v>78425.629000000001</v>
      </c>
      <c r="L50" s="14">
        <f t="shared" si="3"/>
        <v>193813.27253000002</v>
      </c>
      <c r="M50" s="14"/>
      <c r="N50" s="14">
        <f t="shared" si="4"/>
        <v>193813.27253000002</v>
      </c>
      <c r="O50" s="14">
        <v>51598.381999999998</v>
      </c>
      <c r="P50" s="77">
        <f t="shared" si="5"/>
        <v>245411.65453</v>
      </c>
      <c r="Q50" s="14"/>
      <c r="R50" s="14"/>
      <c r="S50" s="14"/>
      <c r="T50" s="14"/>
      <c r="U50" s="14">
        <f t="shared" si="7"/>
        <v>0</v>
      </c>
      <c r="V50" s="14"/>
      <c r="W50" s="14">
        <f t="shared" si="8"/>
        <v>0</v>
      </c>
      <c r="X50" s="14"/>
      <c r="Y50" s="14">
        <f t="shared" si="9"/>
        <v>0</v>
      </c>
      <c r="Z50" s="14"/>
      <c r="AA50" s="77">
        <f t="shared" si="10"/>
        <v>0</v>
      </c>
      <c r="AB50" s="14"/>
      <c r="AC50" s="14"/>
      <c r="AD50" s="14"/>
      <c r="AE50" s="14"/>
      <c r="AF50" s="14">
        <f t="shared" si="12"/>
        <v>0</v>
      </c>
      <c r="AG50" s="14"/>
      <c r="AH50" s="14">
        <f t="shared" si="13"/>
        <v>0</v>
      </c>
      <c r="AI50" s="14"/>
      <c r="AJ50" s="77">
        <f t="shared" si="14"/>
        <v>0</v>
      </c>
      <c r="AK50" s="3" t="s">
        <v>44</v>
      </c>
      <c r="AL50" s="1"/>
      <c r="AM50" s="25"/>
    </row>
    <row r="51" spans="1:40" ht="36" x14ac:dyDescent="0.35">
      <c r="A51" s="109" t="s">
        <v>45</v>
      </c>
      <c r="B51" s="110" t="s">
        <v>46</v>
      </c>
      <c r="C51" s="85" t="s">
        <v>34</v>
      </c>
      <c r="D51" s="13">
        <v>1410.5</v>
      </c>
      <c r="E51" s="13"/>
      <c r="F51" s="14">
        <f t="shared" si="0"/>
        <v>1410.5</v>
      </c>
      <c r="G51" s="14"/>
      <c r="H51" s="14">
        <f t="shared" si="1"/>
        <v>1410.5</v>
      </c>
      <c r="I51" s="14"/>
      <c r="J51" s="14">
        <f t="shared" si="2"/>
        <v>1410.5</v>
      </c>
      <c r="K51" s="14"/>
      <c r="L51" s="14">
        <f t="shared" si="3"/>
        <v>1410.5</v>
      </c>
      <c r="M51" s="14"/>
      <c r="N51" s="14">
        <f t="shared" si="4"/>
        <v>1410.5</v>
      </c>
      <c r="O51" s="14"/>
      <c r="P51" s="77">
        <f t="shared" si="5"/>
        <v>1410.5</v>
      </c>
      <c r="Q51" s="14">
        <v>0</v>
      </c>
      <c r="R51" s="14"/>
      <c r="S51" s="14">
        <f t="shared" si="6"/>
        <v>0</v>
      </c>
      <c r="T51" s="14"/>
      <c r="U51" s="14">
        <f t="shared" si="7"/>
        <v>0</v>
      </c>
      <c r="V51" s="14"/>
      <c r="W51" s="14">
        <f t="shared" si="8"/>
        <v>0</v>
      </c>
      <c r="X51" s="14"/>
      <c r="Y51" s="14">
        <f t="shared" si="9"/>
        <v>0</v>
      </c>
      <c r="Z51" s="14"/>
      <c r="AA51" s="77">
        <f t="shared" si="10"/>
        <v>0</v>
      </c>
      <c r="AB51" s="14">
        <v>0</v>
      </c>
      <c r="AC51" s="14"/>
      <c r="AD51" s="14">
        <f t="shared" si="11"/>
        <v>0</v>
      </c>
      <c r="AE51" s="14"/>
      <c r="AF51" s="14">
        <f t="shared" si="12"/>
        <v>0</v>
      </c>
      <c r="AG51" s="14"/>
      <c r="AH51" s="14">
        <f t="shared" si="13"/>
        <v>0</v>
      </c>
      <c r="AI51" s="14"/>
      <c r="AJ51" s="77">
        <f t="shared" si="14"/>
        <v>0</v>
      </c>
      <c r="AK51" s="3" t="s">
        <v>47</v>
      </c>
      <c r="AM51" s="25"/>
    </row>
    <row r="52" spans="1:40" ht="52.5" customHeight="1" x14ac:dyDescent="0.35">
      <c r="A52" s="109"/>
      <c r="B52" s="110"/>
      <c r="C52" s="82" t="s">
        <v>29</v>
      </c>
      <c r="D52" s="13">
        <f>103232.8-1410.5</f>
        <v>101822.3</v>
      </c>
      <c r="E52" s="13"/>
      <c r="F52" s="14">
        <f t="shared" si="0"/>
        <v>101822.3</v>
      </c>
      <c r="G52" s="14"/>
      <c r="H52" s="14">
        <f t="shared" si="1"/>
        <v>101822.3</v>
      </c>
      <c r="I52" s="14"/>
      <c r="J52" s="14">
        <f t="shared" si="2"/>
        <v>101822.3</v>
      </c>
      <c r="K52" s="14"/>
      <c r="L52" s="14">
        <f t="shared" si="3"/>
        <v>101822.3</v>
      </c>
      <c r="M52" s="14"/>
      <c r="N52" s="14">
        <f t="shared" si="4"/>
        <v>101822.3</v>
      </c>
      <c r="O52" s="14"/>
      <c r="P52" s="77">
        <f t="shared" si="5"/>
        <v>101822.3</v>
      </c>
      <c r="Q52" s="14">
        <v>0</v>
      </c>
      <c r="R52" s="14"/>
      <c r="S52" s="14">
        <f t="shared" si="6"/>
        <v>0</v>
      </c>
      <c r="T52" s="14"/>
      <c r="U52" s="14">
        <f t="shared" si="7"/>
        <v>0</v>
      </c>
      <c r="V52" s="14"/>
      <c r="W52" s="14">
        <f t="shared" si="8"/>
        <v>0</v>
      </c>
      <c r="X52" s="14"/>
      <c r="Y52" s="14">
        <f t="shared" si="9"/>
        <v>0</v>
      </c>
      <c r="Z52" s="14"/>
      <c r="AA52" s="77">
        <f t="shared" si="10"/>
        <v>0</v>
      </c>
      <c r="AB52" s="14">
        <v>0</v>
      </c>
      <c r="AC52" s="14"/>
      <c r="AD52" s="14">
        <f t="shared" si="11"/>
        <v>0</v>
      </c>
      <c r="AE52" s="14"/>
      <c r="AF52" s="14">
        <f t="shared" si="12"/>
        <v>0</v>
      </c>
      <c r="AG52" s="14"/>
      <c r="AH52" s="14">
        <f t="shared" si="13"/>
        <v>0</v>
      </c>
      <c r="AI52" s="14"/>
      <c r="AJ52" s="77">
        <f t="shared" si="14"/>
        <v>0</v>
      </c>
      <c r="AK52" s="3" t="s">
        <v>47</v>
      </c>
      <c r="AM52" s="25"/>
    </row>
    <row r="53" spans="1:40" ht="54" x14ac:dyDescent="0.35">
      <c r="A53" s="73" t="s">
        <v>48</v>
      </c>
      <c r="B53" s="80" t="s">
        <v>49</v>
      </c>
      <c r="C53" s="82" t="s">
        <v>29</v>
      </c>
      <c r="D53" s="13">
        <v>101419.9</v>
      </c>
      <c r="E53" s="13"/>
      <c r="F53" s="14">
        <f t="shared" si="0"/>
        <v>101419.9</v>
      </c>
      <c r="G53" s="14">
        <v>435.22268000000003</v>
      </c>
      <c r="H53" s="14">
        <f t="shared" si="1"/>
        <v>101855.12268</v>
      </c>
      <c r="I53" s="14"/>
      <c r="J53" s="14">
        <f t="shared" si="2"/>
        <v>101855.12268</v>
      </c>
      <c r="K53" s="14"/>
      <c r="L53" s="14">
        <f t="shared" si="3"/>
        <v>101855.12268</v>
      </c>
      <c r="M53" s="14"/>
      <c r="N53" s="14">
        <f t="shared" si="4"/>
        <v>101855.12268</v>
      </c>
      <c r="O53" s="14"/>
      <c r="P53" s="77">
        <f t="shared" si="5"/>
        <v>101855.12268</v>
      </c>
      <c r="Q53" s="14">
        <v>0</v>
      </c>
      <c r="R53" s="14"/>
      <c r="S53" s="14">
        <f t="shared" si="6"/>
        <v>0</v>
      </c>
      <c r="T53" s="14"/>
      <c r="U53" s="14">
        <f t="shared" si="7"/>
        <v>0</v>
      </c>
      <c r="V53" s="14"/>
      <c r="W53" s="14">
        <f t="shared" si="8"/>
        <v>0</v>
      </c>
      <c r="X53" s="14"/>
      <c r="Y53" s="14">
        <f t="shared" si="9"/>
        <v>0</v>
      </c>
      <c r="Z53" s="14"/>
      <c r="AA53" s="77">
        <f t="shared" si="10"/>
        <v>0</v>
      </c>
      <c r="AB53" s="14">
        <v>0</v>
      </c>
      <c r="AC53" s="14"/>
      <c r="AD53" s="14">
        <f t="shared" si="11"/>
        <v>0</v>
      </c>
      <c r="AE53" s="14"/>
      <c r="AF53" s="14">
        <f t="shared" si="12"/>
        <v>0</v>
      </c>
      <c r="AG53" s="14"/>
      <c r="AH53" s="14">
        <f t="shared" si="13"/>
        <v>0</v>
      </c>
      <c r="AI53" s="14"/>
      <c r="AJ53" s="77">
        <f t="shared" si="14"/>
        <v>0</v>
      </c>
      <c r="AK53" s="3" t="s">
        <v>50</v>
      </c>
      <c r="AM53" s="25"/>
    </row>
    <row r="54" spans="1:40" ht="54" x14ac:dyDescent="0.35">
      <c r="A54" s="73" t="s">
        <v>51</v>
      </c>
      <c r="B54" s="80" t="s">
        <v>52</v>
      </c>
      <c r="C54" s="82" t="s">
        <v>29</v>
      </c>
      <c r="D54" s="13"/>
      <c r="E54" s="13"/>
      <c r="F54" s="14"/>
      <c r="G54" s="14">
        <f>G56</f>
        <v>8404.7960500000008</v>
      </c>
      <c r="H54" s="14">
        <f t="shared" si="1"/>
        <v>8404.7960500000008</v>
      </c>
      <c r="I54" s="14">
        <f>I56</f>
        <v>0</v>
      </c>
      <c r="J54" s="14">
        <f t="shared" si="2"/>
        <v>8404.7960500000008</v>
      </c>
      <c r="K54" s="14">
        <f>K56</f>
        <v>0</v>
      </c>
      <c r="L54" s="14">
        <f t="shared" si="3"/>
        <v>8404.7960500000008</v>
      </c>
      <c r="M54" s="14">
        <f>M56</f>
        <v>0</v>
      </c>
      <c r="N54" s="14">
        <f t="shared" si="4"/>
        <v>8404.7960500000008</v>
      </c>
      <c r="O54" s="14">
        <f>O56</f>
        <v>0</v>
      </c>
      <c r="P54" s="77">
        <f t="shared" si="5"/>
        <v>8404.7960500000008</v>
      </c>
      <c r="Q54" s="14"/>
      <c r="R54" s="14"/>
      <c r="S54" s="14"/>
      <c r="T54" s="14">
        <f>T56</f>
        <v>0</v>
      </c>
      <c r="U54" s="14">
        <f t="shared" si="7"/>
        <v>0</v>
      </c>
      <c r="V54" s="14">
        <f>V56</f>
        <v>0</v>
      </c>
      <c r="W54" s="14">
        <f t="shared" si="8"/>
        <v>0</v>
      </c>
      <c r="X54" s="14">
        <f>X56</f>
        <v>0</v>
      </c>
      <c r="Y54" s="14">
        <f t="shared" si="9"/>
        <v>0</v>
      </c>
      <c r="Z54" s="14">
        <f>Z56</f>
        <v>0</v>
      </c>
      <c r="AA54" s="77">
        <f t="shared" si="10"/>
        <v>0</v>
      </c>
      <c r="AB54" s="14"/>
      <c r="AC54" s="14"/>
      <c r="AD54" s="14"/>
      <c r="AE54" s="14">
        <f>AE56</f>
        <v>0</v>
      </c>
      <c r="AF54" s="14">
        <f t="shared" si="12"/>
        <v>0</v>
      </c>
      <c r="AG54" s="14">
        <f>AG56</f>
        <v>0</v>
      </c>
      <c r="AH54" s="14">
        <f t="shared" si="13"/>
        <v>0</v>
      </c>
      <c r="AI54" s="14">
        <f>AI56</f>
        <v>0</v>
      </c>
      <c r="AJ54" s="77">
        <f t="shared" si="14"/>
        <v>0</v>
      </c>
      <c r="AL54" s="1"/>
      <c r="AM54" s="25"/>
    </row>
    <row r="55" spans="1:40" x14ac:dyDescent="0.35">
      <c r="A55" s="73"/>
      <c r="B55" s="80" t="s">
        <v>21</v>
      </c>
      <c r="C55" s="82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77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77"/>
      <c r="AB55" s="14"/>
      <c r="AC55" s="14"/>
      <c r="AD55" s="14"/>
      <c r="AE55" s="14"/>
      <c r="AF55" s="14"/>
      <c r="AG55" s="14"/>
      <c r="AH55" s="14"/>
      <c r="AI55" s="14"/>
      <c r="AJ55" s="77"/>
      <c r="AL55" s="1"/>
      <c r="AM55" s="25"/>
    </row>
    <row r="56" spans="1:40" x14ac:dyDescent="0.35">
      <c r="A56" s="73"/>
      <c r="B56" s="80" t="s">
        <v>26</v>
      </c>
      <c r="C56" s="87" t="s">
        <v>20</v>
      </c>
      <c r="D56" s="13"/>
      <c r="E56" s="13"/>
      <c r="F56" s="14"/>
      <c r="G56" s="14">
        <v>8404.7960500000008</v>
      </c>
      <c r="H56" s="14">
        <f t="shared" si="1"/>
        <v>8404.7960500000008</v>
      </c>
      <c r="I56" s="14"/>
      <c r="J56" s="14">
        <f t="shared" si="2"/>
        <v>8404.7960500000008</v>
      </c>
      <c r="K56" s="14"/>
      <c r="L56" s="14">
        <f t="shared" si="3"/>
        <v>8404.7960500000008</v>
      </c>
      <c r="M56" s="14"/>
      <c r="N56" s="14">
        <f t="shared" si="4"/>
        <v>8404.7960500000008</v>
      </c>
      <c r="O56" s="14"/>
      <c r="P56" s="77">
        <f t="shared" si="5"/>
        <v>8404.7960500000008</v>
      </c>
      <c r="Q56" s="14"/>
      <c r="R56" s="14"/>
      <c r="S56" s="14"/>
      <c r="T56" s="14"/>
      <c r="U56" s="14">
        <f t="shared" si="7"/>
        <v>0</v>
      </c>
      <c r="V56" s="14"/>
      <c r="W56" s="14">
        <f t="shared" si="8"/>
        <v>0</v>
      </c>
      <c r="X56" s="14"/>
      <c r="Y56" s="14">
        <f t="shared" si="9"/>
        <v>0</v>
      </c>
      <c r="Z56" s="14"/>
      <c r="AA56" s="77">
        <f t="shared" si="10"/>
        <v>0</v>
      </c>
      <c r="AB56" s="14"/>
      <c r="AC56" s="14"/>
      <c r="AD56" s="14"/>
      <c r="AE56" s="14"/>
      <c r="AF56" s="14">
        <f t="shared" si="12"/>
        <v>0</v>
      </c>
      <c r="AG56" s="14"/>
      <c r="AH56" s="14">
        <f t="shared" si="13"/>
        <v>0</v>
      </c>
      <c r="AI56" s="14"/>
      <c r="AJ56" s="77">
        <f t="shared" si="14"/>
        <v>0</v>
      </c>
      <c r="AK56" s="3" t="s">
        <v>53</v>
      </c>
      <c r="AL56" s="1"/>
      <c r="AM56" s="25"/>
    </row>
    <row r="57" spans="1:40" ht="54" x14ac:dyDescent="0.35">
      <c r="A57" s="73" t="s">
        <v>54</v>
      </c>
      <c r="B57" s="80" t="s">
        <v>55</v>
      </c>
      <c r="C57" s="82" t="s">
        <v>29</v>
      </c>
      <c r="D57" s="13"/>
      <c r="E57" s="13"/>
      <c r="F57" s="14"/>
      <c r="G57" s="14">
        <f>G59</f>
        <v>8439.1239800000003</v>
      </c>
      <c r="H57" s="14">
        <f t="shared" si="1"/>
        <v>8439.1239800000003</v>
      </c>
      <c r="I57" s="14">
        <f>I59</f>
        <v>0</v>
      </c>
      <c r="J57" s="14">
        <f t="shared" si="2"/>
        <v>8439.1239800000003</v>
      </c>
      <c r="K57" s="14">
        <f>K59</f>
        <v>0</v>
      </c>
      <c r="L57" s="14">
        <f t="shared" si="3"/>
        <v>8439.1239800000003</v>
      </c>
      <c r="M57" s="14">
        <f>M59</f>
        <v>0</v>
      </c>
      <c r="N57" s="14">
        <f t="shared" si="4"/>
        <v>8439.1239800000003</v>
      </c>
      <c r="O57" s="14">
        <f>O59</f>
        <v>2534.4090000000001</v>
      </c>
      <c r="P57" s="77">
        <f t="shared" si="5"/>
        <v>10973.53298</v>
      </c>
      <c r="Q57" s="14"/>
      <c r="R57" s="14"/>
      <c r="S57" s="14"/>
      <c r="T57" s="14">
        <f>T59</f>
        <v>0</v>
      </c>
      <c r="U57" s="14">
        <f t="shared" si="7"/>
        <v>0</v>
      </c>
      <c r="V57" s="14">
        <f>V59</f>
        <v>0</v>
      </c>
      <c r="W57" s="14">
        <f t="shared" si="8"/>
        <v>0</v>
      </c>
      <c r="X57" s="14">
        <f>X59</f>
        <v>0</v>
      </c>
      <c r="Y57" s="14">
        <f t="shared" si="9"/>
        <v>0</v>
      </c>
      <c r="Z57" s="14">
        <f>Z59</f>
        <v>0</v>
      </c>
      <c r="AA57" s="77">
        <f t="shared" si="10"/>
        <v>0</v>
      </c>
      <c r="AB57" s="14"/>
      <c r="AC57" s="14"/>
      <c r="AD57" s="14"/>
      <c r="AE57" s="14">
        <f>AE59</f>
        <v>0</v>
      </c>
      <c r="AF57" s="14">
        <f t="shared" si="12"/>
        <v>0</v>
      </c>
      <c r="AG57" s="14">
        <f>AG59</f>
        <v>0</v>
      </c>
      <c r="AH57" s="14">
        <f t="shared" si="13"/>
        <v>0</v>
      </c>
      <c r="AI57" s="14">
        <f>AI59</f>
        <v>0</v>
      </c>
      <c r="AJ57" s="77">
        <f t="shared" si="14"/>
        <v>0</v>
      </c>
      <c r="AL57" s="1"/>
      <c r="AM57" s="25"/>
    </row>
    <row r="58" spans="1:40" x14ac:dyDescent="0.35">
      <c r="A58" s="73"/>
      <c r="B58" s="80" t="s">
        <v>21</v>
      </c>
      <c r="C58" s="82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77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77"/>
      <c r="AB58" s="14"/>
      <c r="AC58" s="14"/>
      <c r="AD58" s="14"/>
      <c r="AE58" s="14"/>
      <c r="AF58" s="14"/>
      <c r="AG58" s="14"/>
      <c r="AH58" s="14"/>
      <c r="AI58" s="14"/>
      <c r="AJ58" s="77"/>
      <c r="AL58" s="1"/>
      <c r="AM58" s="25"/>
    </row>
    <row r="59" spans="1:40" x14ac:dyDescent="0.35">
      <c r="A59" s="73"/>
      <c r="B59" s="80" t="s">
        <v>26</v>
      </c>
      <c r="C59" s="87" t="s">
        <v>20</v>
      </c>
      <c r="D59" s="13"/>
      <c r="E59" s="13"/>
      <c r="F59" s="14"/>
      <c r="G59" s="14">
        <v>8439.1239800000003</v>
      </c>
      <c r="H59" s="14">
        <f t="shared" si="1"/>
        <v>8439.1239800000003</v>
      </c>
      <c r="I59" s="14"/>
      <c r="J59" s="14">
        <f t="shared" si="2"/>
        <v>8439.1239800000003</v>
      </c>
      <c r="K59" s="14"/>
      <c r="L59" s="14">
        <f t="shared" si="3"/>
        <v>8439.1239800000003</v>
      </c>
      <c r="M59" s="14"/>
      <c r="N59" s="14">
        <f t="shared" si="4"/>
        <v>8439.1239800000003</v>
      </c>
      <c r="O59" s="14">
        <v>2534.4090000000001</v>
      </c>
      <c r="P59" s="77">
        <f t="shared" si="5"/>
        <v>10973.53298</v>
      </c>
      <c r="Q59" s="14"/>
      <c r="R59" s="14"/>
      <c r="S59" s="14"/>
      <c r="T59" s="14"/>
      <c r="U59" s="14">
        <f t="shared" si="7"/>
        <v>0</v>
      </c>
      <c r="V59" s="14"/>
      <c r="W59" s="14">
        <f t="shared" si="8"/>
        <v>0</v>
      </c>
      <c r="X59" s="14"/>
      <c r="Y59" s="14">
        <f t="shared" si="9"/>
        <v>0</v>
      </c>
      <c r="Z59" s="14"/>
      <c r="AA59" s="77">
        <f t="shared" si="10"/>
        <v>0</v>
      </c>
      <c r="AB59" s="14"/>
      <c r="AC59" s="14"/>
      <c r="AD59" s="14"/>
      <c r="AE59" s="14"/>
      <c r="AF59" s="14">
        <f t="shared" si="12"/>
        <v>0</v>
      </c>
      <c r="AG59" s="14"/>
      <c r="AH59" s="14">
        <f t="shared" si="13"/>
        <v>0</v>
      </c>
      <c r="AI59" s="14"/>
      <c r="AJ59" s="77">
        <f t="shared" si="14"/>
        <v>0</v>
      </c>
      <c r="AK59" s="3" t="s">
        <v>56</v>
      </c>
      <c r="AL59" s="1"/>
      <c r="AM59" s="25"/>
    </row>
    <row r="60" spans="1:40" ht="54" x14ac:dyDescent="0.35">
      <c r="A60" s="73" t="s">
        <v>57</v>
      </c>
      <c r="B60" s="80" t="s">
        <v>58</v>
      </c>
      <c r="C60" s="82" t="s">
        <v>29</v>
      </c>
      <c r="D60" s="13"/>
      <c r="E60" s="13"/>
      <c r="F60" s="14"/>
      <c r="G60" s="14">
        <v>70383.903909999994</v>
      </c>
      <c r="H60" s="14">
        <f t="shared" si="1"/>
        <v>70383.903909999994</v>
      </c>
      <c r="I60" s="14"/>
      <c r="J60" s="14">
        <f t="shared" si="2"/>
        <v>70383.903909999994</v>
      </c>
      <c r="K60" s="14"/>
      <c r="L60" s="14">
        <f t="shared" si="3"/>
        <v>70383.903909999994</v>
      </c>
      <c r="M60" s="14"/>
      <c r="N60" s="14">
        <f t="shared" si="4"/>
        <v>70383.903909999994</v>
      </c>
      <c r="O60" s="14"/>
      <c r="P60" s="77">
        <f t="shared" si="5"/>
        <v>70383.903909999994</v>
      </c>
      <c r="Q60" s="14"/>
      <c r="R60" s="14"/>
      <c r="S60" s="14"/>
      <c r="T60" s="14">
        <v>0</v>
      </c>
      <c r="U60" s="14">
        <f t="shared" si="7"/>
        <v>0</v>
      </c>
      <c r="V60" s="14">
        <v>0</v>
      </c>
      <c r="W60" s="14">
        <f t="shared" si="8"/>
        <v>0</v>
      </c>
      <c r="X60" s="14">
        <v>0</v>
      </c>
      <c r="Y60" s="14">
        <f t="shared" si="9"/>
        <v>0</v>
      </c>
      <c r="Z60" s="14">
        <v>0</v>
      </c>
      <c r="AA60" s="77">
        <f t="shared" si="10"/>
        <v>0</v>
      </c>
      <c r="AB60" s="14"/>
      <c r="AC60" s="14"/>
      <c r="AD60" s="14"/>
      <c r="AE60" s="14">
        <v>0</v>
      </c>
      <c r="AF60" s="14">
        <f t="shared" si="12"/>
        <v>0</v>
      </c>
      <c r="AG60" s="14">
        <v>0</v>
      </c>
      <c r="AH60" s="14">
        <f t="shared" si="13"/>
        <v>0</v>
      </c>
      <c r="AI60" s="14">
        <v>0</v>
      </c>
      <c r="AJ60" s="77">
        <f t="shared" si="14"/>
        <v>0</v>
      </c>
      <c r="AK60" s="3" t="s">
        <v>59</v>
      </c>
      <c r="AL60" s="1"/>
      <c r="AM60" s="25"/>
    </row>
    <row r="61" spans="1:40" s="37" customFormat="1" ht="54" hidden="1" x14ac:dyDescent="0.35">
      <c r="A61" s="28" t="s">
        <v>60</v>
      </c>
      <c r="B61" s="29" t="s">
        <v>61</v>
      </c>
      <c r="C61" s="40" t="s">
        <v>29</v>
      </c>
      <c r="D61" s="30"/>
      <c r="E61" s="31"/>
      <c r="F61" s="33"/>
      <c r="G61" s="32"/>
      <c r="H61" s="33">
        <f t="shared" si="1"/>
        <v>0</v>
      </c>
      <c r="I61" s="14"/>
      <c r="J61" s="33">
        <f t="shared" si="2"/>
        <v>0</v>
      </c>
      <c r="K61" s="14"/>
      <c r="L61" s="33">
        <f t="shared" si="3"/>
        <v>0</v>
      </c>
      <c r="M61" s="14"/>
      <c r="N61" s="33">
        <f t="shared" si="4"/>
        <v>0</v>
      </c>
      <c r="O61" s="32"/>
      <c r="P61" s="33">
        <f t="shared" si="5"/>
        <v>0</v>
      </c>
      <c r="Q61" s="33"/>
      <c r="R61" s="32"/>
      <c r="S61" s="33"/>
      <c r="T61" s="32">
        <v>0</v>
      </c>
      <c r="U61" s="33">
        <f t="shared" si="7"/>
        <v>0</v>
      </c>
      <c r="V61" s="14">
        <v>0</v>
      </c>
      <c r="W61" s="33">
        <f t="shared" si="8"/>
        <v>0</v>
      </c>
      <c r="X61" s="14">
        <v>0</v>
      </c>
      <c r="Y61" s="33">
        <f t="shared" si="9"/>
        <v>0</v>
      </c>
      <c r="Z61" s="32">
        <v>0</v>
      </c>
      <c r="AA61" s="33">
        <f t="shared" si="10"/>
        <v>0</v>
      </c>
      <c r="AB61" s="33"/>
      <c r="AC61" s="32"/>
      <c r="AD61" s="33"/>
      <c r="AE61" s="32">
        <v>0</v>
      </c>
      <c r="AF61" s="33">
        <f t="shared" si="12"/>
        <v>0</v>
      </c>
      <c r="AG61" s="14">
        <v>0</v>
      </c>
      <c r="AH61" s="33">
        <f t="shared" si="13"/>
        <v>0</v>
      </c>
      <c r="AI61" s="32">
        <v>0</v>
      </c>
      <c r="AJ61" s="33">
        <f t="shared" si="14"/>
        <v>0</v>
      </c>
      <c r="AK61" s="34" t="s">
        <v>62</v>
      </c>
      <c r="AL61" s="37">
        <v>0</v>
      </c>
      <c r="AM61" s="36"/>
    </row>
    <row r="62" spans="1:40" s="79" customFormat="1" ht="33.75" customHeight="1" x14ac:dyDescent="0.25">
      <c r="A62" s="70"/>
      <c r="B62" s="71" t="s">
        <v>63</v>
      </c>
      <c r="C62" s="72" t="s">
        <v>20</v>
      </c>
      <c r="D62" s="8">
        <f>D77+D81+D84+D87+D67+D68+D69+D70+D71+D72+D73+D75+D76+D74</f>
        <v>1957174.5</v>
      </c>
      <c r="E62" s="8">
        <f>E77+E81+E84+E87+E67+E68+E69+E70+E71+E72+E73+E75+E76+E74</f>
        <v>0</v>
      </c>
      <c r="F62" s="9">
        <f t="shared" si="0"/>
        <v>1957174.5</v>
      </c>
      <c r="G62" s="9">
        <f>G77+G81+G84+G87+G67+G68+G69+G70+G71+G72+G73+G75+G76+G74+G91</f>
        <v>333694.69675000006</v>
      </c>
      <c r="H62" s="9">
        <f t="shared" si="1"/>
        <v>2290869.1967500001</v>
      </c>
      <c r="I62" s="9">
        <f>I77+I81+I84+I87+I67+I68+I69+I70+I71+I72+I73+I75+I76+I74+I91</f>
        <v>40856.745559999996</v>
      </c>
      <c r="J62" s="9">
        <f t="shared" si="2"/>
        <v>2331725.9423100003</v>
      </c>
      <c r="K62" s="9">
        <f>K77+K81+K84+K87+K67+K68+K69+K70+K71+K72+K73+K75+K76+K74+K91+K92</f>
        <v>531809.2699999999</v>
      </c>
      <c r="L62" s="9">
        <f t="shared" si="3"/>
        <v>2863535.2123100003</v>
      </c>
      <c r="M62" s="9">
        <f>M77+M81+M84+M87+M67+M68+M69+M70+M71+M72+M73+M75+M76+M74+M91+M92</f>
        <v>0</v>
      </c>
      <c r="N62" s="9">
        <f t="shared" si="4"/>
        <v>2863535.2123100003</v>
      </c>
      <c r="O62" s="9">
        <f>O77+O81+O84+O87+O67+O68+O69+O70+O71+O72+O73+O75+O76+O74+O91+O92+O93+O94+O95+O96+O97+O98</f>
        <v>-49312.936999999998</v>
      </c>
      <c r="P62" s="76">
        <f t="shared" si="5"/>
        <v>2814222.2753100004</v>
      </c>
      <c r="Q62" s="9">
        <f>Q77+Q81+Q84+Q87+Q67+Q68+Q69+Q70+Q71+Q72+Q73+Q75+Q76+Q74</f>
        <v>1994617.2</v>
      </c>
      <c r="R62" s="9">
        <f>R77+R81+R84+R87+R67+R68+R69+R70+R71+R72+R73+R75+R76+R74</f>
        <v>0</v>
      </c>
      <c r="S62" s="9">
        <f t="shared" si="6"/>
        <v>1994617.2</v>
      </c>
      <c r="T62" s="9">
        <f>T77+T81+T84+T87+T67+T68+T69+T70+T71+T72+T73+T75+T76+T74+T91</f>
        <v>0</v>
      </c>
      <c r="U62" s="9">
        <f t="shared" si="7"/>
        <v>1994617.2</v>
      </c>
      <c r="V62" s="9">
        <f>V77+V81+V84+V87+V67+V68+V69+V70+V71+V72+V73+V75+V76+V74+V91</f>
        <v>0</v>
      </c>
      <c r="W62" s="9">
        <f t="shared" si="8"/>
        <v>1994617.2</v>
      </c>
      <c r="X62" s="9">
        <f>X77+X81+X84+X87+X67+X68+X69+X70+X71+X72+X73+X75+X76+X74+X91+X92</f>
        <v>104188.8</v>
      </c>
      <c r="Y62" s="9">
        <f t="shared" si="9"/>
        <v>2098806</v>
      </c>
      <c r="Z62" s="9">
        <f>Z77+Z81+Z84+Z87+Z67+Z68+Z69+Z70+Z71+Z72+Z73+Z75+Z76+Z74+Z91+Z92+Z93+Z94+Z95+Z96+Z97+Z98</f>
        <v>90157.709000000003</v>
      </c>
      <c r="AA62" s="76">
        <f t="shared" si="10"/>
        <v>2188963.7089999998</v>
      </c>
      <c r="AB62" s="9">
        <f>AB77+AB81+AB84+AB87+AB67+AB68+AB69+AB70+AB71+AB72+AB73+AB75+AB76+AB74</f>
        <v>1679548.2999999998</v>
      </c>
      <c r="AC62" s="9">
        <f>AC77+AC81+AC84+AC87+AC67+AC68+AC69+AC70+AC71+AC72+AC73+AC75+AC76+AC74</f>
        <v>0</v>
      </c>
      <c r="AD62" s="9">
        <f t="shared" si="11"/>
        <v>1679548.2999999998</v>
      </c>
      <c r="AE62" s="9">
        <f>AE77+AE81+AE84+AE87+AE67+AE68+AE69+AE70+AE71+AE72+AE73+AE75+AE76+AE74+AE91</f>
        <v>-231023.29</v>
      </c>
      <c r="AF62" s="9">
        <f t="shared" si="12"/>
        <v>1448525.0099999998</v>
      </c>
      <c r="AG62" s="9">
        <f>AG77+AG81+AG84+AG87+AG67+AG68+AG69+AG70+AG71+AG72+AG73+AG75+AG76+AG74+AG91+AG92</f>
        <v>0</v>
      </c>
      <c r="AH62" s="9">
        <f t="shared" si="13"/>
        <v>1448525.0099999998</v>
      </c>
      <c r="AI62" s="9">
        <f>AI77+AI81+AI84+AI87+AI67+AI68+AI69+AI70+AI71+AI72+AI73+AI75+AI76+AI74+AI91+AI92+AI93+AI94+AI95+AI96+AI97+AI98</f>
        <v>240427.576</v>
      </c>
      <c r="AJ62" s="76">
        <f t="shared" si="14"/>
        <v>1688952.5859999997</v>
      </c>
      <c r="AK62" s="10"/>
      <c r="AL62" s="11"/>
      <c r="AM62" s="7"/>
      <c r="AN62" s="7"/>
    </row>
    <row r="63" spans="1:40" x14ac:dyDescent="0.35">
      <c r="A63" s="73"/>
      <c r="B63" s="74" t="s">
        <v>21</v>
      </c>
      <c r="C63" s="88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77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77"/>
      <c r="AB63" s="14"/>
      <c r="AC63" s="14"/>
      <c r="AD63" s="14"/>
      <c r="AE63" s="14"/>
      <c r="AF63" s="14"/>
      <c r="AG63" s="14"/>
      <c r="AH63" s="14"/>
      <c r="AI63" s="14"/>
      <c r="AJ63" s="77"/>
      <c r="AM63" s="25"/>
    </row>
    <row r="64" spans="1:40" s="15" customFormat="1" hidden="1" x14ac:dyDescent="0.35">
      <c r="A64" s="16"/>
      <c r="B64" s="17" t="s">
        <v>22</v>
      </c>
      <c r="C64" s="42"/>
      <c r="D64" s="43">
        <f>D79+D67+D68+D69+D70+D71+D72+D73+D75+D76+D74</f>
        <v>904283.50000000012</v>
      </c>
      <c r="E64" s="43">
        <f>E79+E67+E68+E69+E70+E71+E72+E73+E75+E76+E74</f>
        <v>0</v>
      </c>
      <c r="F64" s="43">
        <f t="shared" si="0"/>
        <v>904283.50000000012</v>
      </c>
      <c r="G64" s="44">
        <f>G79+G67+G68+G69+G70+G71+G72+G73+G75+G76+G74+G91</f>
        <v>333694.69675000006</v>
      </c>
      <c r="H64" s="44">
        <f t="shared" si="1"/>
        <v>1237978.1967500001</v>
      </c>
      <c r="I64" s="44">
        <f>I79+I67+I68+I69+I70+I71+I72+I73+I75+I76+I74+I91</f>
        <v>40856.745559999996</v>
      </c>
      <c r="J64" s="44">
        <f t="shared" si="2"/>
        <v>1278834.9423100001</v>
      </c>
      <c r="K64" s="44">
        <f>K79+K67+K68+K69+K70+K71+K72+K73+K75+K76+K74+K91+K92</f>
        <v>531809.2699999999</v>
      </c>
      <c r="L64" s="44">
        <f t="shared" si="3"/>
        <v>1810644.2123099999</v>
      </c>
      <c r="M64" s="44">
        <f>M79+M67+M68+M69+M70+M71+M72+M73+M75+M76+M74+M91+M92</f>
        <v>0</v>
      </c>
      <c r="N64" s="44">
        <f t="shared" si="4"/>
        <v>1810644.2123099999</v>
      </c>
      <c r="O64" s="44">
        <f>O79+O67+O68+O69+O70+O71+O72+O73+O75+O76+O74+O91+O92+O93+O94+O95+O96+O97+O98</f>
        <v>-49312.936999999998</v>
      </c>
      <c r="P64" s="44">
        <f t="shared" si="5"/>
        <v>1761331.2753099999</v>
      </c>
      <c r="Q64" s="44">
        <f>Q79+Q67+Q68+Q69+Q70+Q71+Q72+Q73+Q75+Q76+Q74</f>
        <v>1323402.8</v>
      </c>
      <c r="R64" s="44">
        <f>R79+R67+R68+R69+R70+R71+R72+R73+R75+R76+R74</f>
        <v>0</v>
      </c>
      <c r="S64" s="44">
        <f t="shared" si="6"/>
        <v>1323402.8</v>
      </c>
      <c r="T64" s="44">
        <f>T79+T67+T68+T69+T70+T71+T72+T73+T75+T76+T74+T91</f>
        <v>0</v>
      </c>
      <c r="U64" s="44">
        <f t="shared" si="7"/>
        <v>1323402.8</v>
      </c>
      <c r="V64" s="44">
        <f>V79+V67+V68+V69+V70+V71+V72+V73+V75+V76+V74+V91</f>
        <v>0</v>
      </c>
      <c r="W64" s="44">
        <f t="shared" si="8"/>
        <v>1323402.8</v>
      </c>
      <c r="X64" s="44">
        <f>X79+X67+X68+X69+X70+X71+X72+X73+X75+X76+X74+X91+X92</f>
        <v>104188.8</v>
      </c>
      <c r="Y64" s="44">
        <f t="shared" si="9"/>
        <v>1427591.6</v>
      </c>
      <c r="Z64" s="44">
        <f>Z79+Z67+Z68+Z69+Z70+Z71+Z72+Z73+Z75+Z76+Z74+Z91+Z92+Z93+Z94+Z95+Z96+Z97+Z98</f>
        <v>90157.709000000003</v>
      </c>
      <c r="AA64" s="44">
        <f t="shared" si="10"/>
        <v>1517749.3090000001</v>
      </c>
      <c r="AB64" s="44">
        <f>AB79+AB67+AB68+AB69+AB70+AB71+AB72+AB73+AB75+AB76+AB74</f>
        <v>918578.5</v>
      </c>
      <c r="AC64" s="44">
        <f>AC79+AC67+AC68+AC69+AC70+AC71+AC72+AC73+AC75+AC76+AC74</f>
        <v>0</v>
      </c>
      <c r="AD64" s="44">
        <f t="shared" si="11"/>
        <v>918578.5</v>
      </c>
      <c r="AE64" s="44">
        <f>AE79+AE67+AE68+AE69+AE70+AE71+AE72+AE73+AE75+AE76+AE74+AE91</f>
        <v>-231023.29</v>
      </c>
      <c r="AF64" s="44">
        <f t="shared" si="12"/>
        <v>687555.21</v>
      </c>
      <c r="AG64" s="44">
        <f>AG79+AG67+AG68+AG69+AG70+AG71+AG72+AG73+AG75+AG76+AG74+AG91+AG92</f>
        <v>0</v>
      </c>
      <c r="AH64" s="44">
        <f t="shared" si="13"/>
        <v>687555.21</v>
      </c>
      <c r="AI64" s="44">
        <f>AI79+AI67+AI68+AI69+AI70+AI71+AI72+AI73+AI75+AI76+AI74+AI91+AI92+AI93+AI94+AI95+AI96+AI97+AI98</f>
        <v>240427.576</v>
      </c>
      <c r="AJ64" s="44">
        <f t="shared" si="14"/>
        <v>927982.78599999996</v>
      </c>
      <c r="AK64" s="45"/>
      <c r="AL64" s="22" t="s">
        <v>23</v>
      </c>
      <c r="AM64" s="23"/>
    </row>
    <row r="65" spans="1:56" x14ac:dyDescent="0.35">
      <c r="A65" s="73"/>
      <c r="B65" s="80" t="s">
        <v>24</v>
      </c>
      <c r="C65" s="87" t="s">
        <v>20</v>
      </c>
      <c r="D65" s="13">
        <f>D80+D83+D86+D89</f>
        <v>835094.7</v>
      </c>
      <c r="E65" s="13">
        <f>E80+E83+E86+E89</f>
        <v>0</v>
      </c>
      <c r="F65" s="14">
        <f t="shared" si="0"/>
        <v>835094.7</v>
      </c>
      <c r="G65" s="14">
        <f>G80+G83+G86+G89</f>
        <v>0</v>
      </c>
      <c r="H65" s="14">
        <f t="shared" si="1"/>
        <v>835094.7</v>
      </c>
      <c r="I65" s="14">
        <f>I80+I83+I86+I89</f>
        <v>0</v>
      </c>
      <c r="J65" s="14">
        <f t="shared" si="2"/>
        <v>835094.7</v>
      </c>
      <c r="K65" s="14">
        <f>K80+K83+K86+K89</f>
        <v>0</v>
      </c>
      <c r="L65" s="14">
        <f t="shared" si="3"/>
        <v>835094.7</v>
      </c>
      <c r="M65" s="14">
        <f>M80+M83+M86+M89</f>
        <v>0</v>
      </c>
      <c r="N65" s="14">
        <f t="shared" si="4"/>
        <v>835094.7</v>
      </c>
      <c r="O65" s="14">
        <f>O80+O83+O86+O89</f>
        <v>0</v>
      </c>
      <c r="P65" s="77">
        <f t="shared" si="5"/>
        <v>835094.7</v>
      </c>
      <c r="Q65" s="14">
        <f>Q80+Q83+Q86+Q89</f>
        <v>452260.2</v>
      </c>
      <c r="R65" s="14">
        <f>R80+R83+R86+R89</f>
        <v>0</v>
      </c>
      <c r="S65" s="14">
        <f t="shared" si="6"/>
        <v>452260.2</v>
      </c>
      <c r="T65" s="14">
        <f>T80+T83+T86+T89</f>
        <v>0</v>
      </c>
      <c r="U65" s="14">
        <f t="shared" si="7"/>
        <v>452260.2</v>
      </c>
      <c r="V65" s="14">
        <f>V80+V83+V86+V89</f>
        <v>0</v>
      </c>
      <c r="W65" s="14">
        <f t="shared" si="8"/>
        <v>452260.2</v>
      </c>
      <c r="X65" s="14">
        <f>X80+X83+X86+X89</f>
        <v>0</v>
      </c>
      <c r="Y65" s="14">
        <f t="shared" si="9"/>
        <v>452260.2</v>
      </c>
      <c r="Z65" s="14">
        <f>Z80+Z83+Z86+Z89</f>
        <v>0</v>
      </c>
      <c r="AA65" s="77">
        <f t="shared" si="10"/>
        <v>452260.2</v>
      </c>
      <c r="AB65" s="14">
        <f>AB80+AB83+AB86+AB89</f>
        <v>542015.6</v>
      </c>
      <c r="AC65" s="14">
        <f>AC80+AC83+AC86+AC89</f>
        <v>0</v>
      </c>
      <c r="AD65" s="14">
        <f t="shared" si="11"/>
        <v>542015.6</v>
      </c>
      <c r="AE65" s="14">
        <f>AE80+AE83+AE86+AE89</f>
        <v>0</v>
      </c>
      <c r="AF65" s="14">
        <f t="shared" si="12"/>
        <v>542015.6</v>
      </c>
      <c r="AG65" s="14">
        <f>AG80+AG83+AG86+AG89</f>
        <v>0</v>
      </c>
      <c r="AH65" s="14">
        <f t="shared" si="13"/>
        <v>542015.6</v>
      </c>
      <c r="AI65" s="14">
        <f>AI80+AI83+AI86+AI89</f>
        <v>0</v>
      </c>
      <c r="AJ65" s="77">
        <f t="shared" si="14"/>
        <v>542015.6</v>
      </c>
      <c r="AM65" s="25"/>
    </row>
    <row r="66" spans="1:56" x14ac:dyDescent="0.35">
      <c r="A66" s="73"/>
      <c r="B66" s="80" t="s">
        <v>25</v>
      </c>
      <c r="C66" s="87" t="s">
        <v>20</v>
      </c>
      <c r="D66" s="13">
        <f>D90</f>
        <v>217796.3</v>
      </c>
      <c r="E66" s="13">
        <f>E90</f>
        <v>0</v>
      </c>
      <c r="F66" s="14">
        <f t="shared" si="0"/>
        <v>217796.3</v>
      </c>
      <c r="G66" s="14">
        <f>G90</f>
        <v>0</v>
      </c>
      <c r="H66" s="14">
        <f t="shared" si="1"/>
        <v>217796.3</v>
      </c>
      <c r="I66" s="14">
        <f>I90</f>
        <v>0</v>
      </c>
      <c r="J66" s="14">
        <f t="shared" si="2"/>
        <v>217796.3</v>
      </c>
      <c r="K66" s="14">
        <f>K90</f>
        <v>0</v>
      </c>
      <c r="L66" s="14">
        <f t="shared" si="3"/>
        <v>217796.3</v>
      </c>
      <c r="M66" s="14">
        <f>M90</f>
        <v>0</v>
      </c>
      <c r="N66" s="14">
        <f t="shared" si="4"/>
        <v>217796.3</v>
      </c>
      <c r="O66" s="14">
        <f>O90</f>
        <v>0</v>
      </c>
      <c r="P66" s="77">
        <f t="shared" si="5"/>
        <v>217796.3</v>
      </c>
      <c r="Q66" s="14">
        <f>Q90</f>
        <v>218954.2</v>
      </c>
      <c r="R66" s="14">
        <f>R90</f>
        <v>0</v>
      </c>
      <c r="S66" s="14">
        <f t="shared" si="6"/>
        <v>218954.2</v>
      </c>
      <c r="T66" s="14">
        <f>T90</f>
        <v>0</v>
      </c>
      <c r="U66" s="14">
        <f t="shared" si="7"/>
        <v>218954.2</v>
      </c>
      <c r="V66" s="14">
        <f>V90</f>
        <v>0</v>
      </c>
      <c r="W66" s="14">
        <f t="shared" si="8"/>
        <v>218954.2</v>
      </c>
      <c r="X66" s="14">
        <f>X90</f>
        <v>0</v>
      </c>
      <c r="Y66" s="14">
        <f t="shared" si="9"/>
        <v>218954.2</v>
      </c>
      <c r="Z66" s="14">
        <f>Z90</f>
        <v>0</v>
      </c>
      <c r="AA66" s="77">
        <f t="shared" si="10"/>
        <v>218954.2</v>
      </c>
      <c r="AB66" s="14">
        <f>AB90</f>
        <v>218954.2</v>
      </c>
      <c r="AC66" s="14">
        <f>AC90</f>
        <v>0</v>
      </c>
      <c r="AD66" s="14">
        <f t="shared" si="11"/>
        <v>218954.2</v>
      </c>
      <c r="AE66" s="14">
        <f>AE90</f>
        <v>0</v>
      </c>
      <c r="AF66" s="14">
        <f t="shared" si="12"/>
        <v>218954.2</v>
      </c>
      <c r="AG66" s="14">
        <f>AG90</f>
        <v>0</v>
      </c>
      <c r="AH66" s="14">
        <f t="shared" si="13"/>
        <v>218954.2</v>
      </c>
      <c r="AI66" s="14">
        <f>AI90</f>
        <v>0</v>
      </c>
      <c r="AJ66" s="77">
        <f t="shared" si="14"/>
        <v>218954.2</v>
      </c>
      <c r="AM66" s="25"/>
    </row>
    <row r="67" spans="1:56" ht="54" x14ac:dyDescent="0.35">
      <c r="A67" s="73" t="s">
        <v>60</v>
      </c>
      <c r="B67" s="80" t="s">
        <v>64</v>
      </c>
      <c r="C67" s="82" t="s">
        <v>29</v>
      </c>
      <c r="D67" s="13">
        <v>96899.3</v>
      </c>
      <c r="E67" s="13"/>
      <c r="F67" s="14">
        <f t="shared" si="0"/>
        <v>96899.3</v>
      </c>
      <c r="G67" s="14"/>
      <c r="H67" s="14">
        <f t="shared" si="1"/>
        <v>96899.3</v>
      </c>
      <c r="I67" s="14"/>
      <c r="J67" s="14">
        <f t="shared" si="2"/>
        <v>96899.3</v>
      </c>
      <c r="K67" s="14">
        <v>-77399.3</v>
      </c>
      <c r="L67" s="14">
        <f t="shared" si="3"/>
        <v>19500</v>
      </c>
      <c r="M67" s="14"/>
      <c r="N67" s="14">
        <f t="shared" si="4"/>
        <v>19500</v>
      </c>
      <c r="O67" s="14"/>
      <c r="P67" s="77">
        <f t="shared" si="5"/>
        <v>19500</v>
      </c>
      <c r="Q67" s="14">
        <v>301615.5</v>
      </c>
      <c r="R67" s="14"/>
      <c r="S67" s="14">
        <f t="shared" si="6"/>
        <v>301615.5</v>
      </c>
      <c r="T67" s="14"/>
      <c r="U67" s="14">
        <f t="shared" si="7"/>
        <v>301615.5</v>
      </c>
      <c r="V67" s="14"/>
      <c r="W67" s="14">
        <f t="shared" si="8"/>
        <v>301615.5</v>
      </c>
      <c r="X67" s="14">
        <v>77399.3</v>
      </c>
      <c r="Y67" s="14">
        <f t="shared" si="9"/>
        <v>379014.8</v>
      </c>
      <c r="Z67" s="14"/>
      <c r="AA67" s="77">
        <f t="shared" si="10"/>
        <v>379014.8</v>
      </c>
      <c r="AB67" s="14">
        <v>0</v>
      </c>
      <c r="AC67" s="14"/>
      <c r="AD67" s="14">
        <f t="shared" si="11"/>
        <v>0</v>
      </c>
      <c r="AE67" s="14"/>
      <c r="AF67" s="14">
        <f t="shared" si="12"/>
        <v>0</v>
      </c>
      <c r="AG67" s="14"/>
      <c r="AH67" s="14">
        <f t="shared" si="13"/>
        <v>0</v>
      </c>
      <c r="AI67" s="14"/>
      <c r="AJ67" s="77">
        <f t="shared" si="14"/>
        <v>0</v>
      </c>
      <c r="AK67" s="3" t="s">
        <v>65</v>
      </c>
      <c r="AM67" s="25"/>
    </row>
    <row r="68" spans="1:56" ht="54" x14ac:dyDescent="0.35">
      <c r="A68" s="73" t="s">
        <v>66</v>
      </c>
      <c r="B68" s="80" t="s">
        <v>67</v>
      </c>
      <c r="C68" s="82" t="s">
        <v>29</v>
      </c>
      <c r="D68" s="13">
        <v>23507.200000000001</v>
      </c>
      <c r="E68" s="13"/>
      <c r="F68" s="14">
        <f t="shared" si="0"/>
        <v>23507.200000000001</v>
      </c>
      <c r="G68" s="14"/>
      <c r="H68" s="14">
        <f t="shared" si="1"/>
        <v>23507.200000000001</v>
      </c>
      <c r="I68" s="14"/>
      <c r="J68" s="14">
        <f t="shared" si="2"/>
        <v>23507.200000000001</v>
      </c>
      <c r="K68" s="14"/>
      <c r="L68" s="14">
        <f t="shared" si="3"/>
        <v>23507.200000000001</v>
      </c>
      <c r="M68" s="14"/>
      <c r="N68" s="14">
        <f t="shared" si="4"/>
        <v>23507.200000000001</v>
      </c>
      <c r="O68" s="14"/>
      <c r="P68" s="77">
        <f t="shared" si="5"/>
        <v>23507.200000000001</v>
      </c>
      <c r="Q68" s="14">
        <v>50000</v>
      </c>
      <c r="R68" s="14"/>
      <c r="S68" s="14">
        <f t="shared" si="6"/>
        <v>50000</v>
      </c>
      <c r="T68" s="14"/>
      <c r="U68" s="14">
        <f t="shared" si="7"/>
        <v>50000</v>
      </c>
      <c r="V68" s="14"/>
      <c r="W68" s="14">
        <f t="shared" si="8"/>
        <v>50000</v>
      </c>
      <c r="X68" s="14"/>
      <c r="Y68" s="14">
        <f t="shared" si="9"/>
        <v>50000</v>
      </c>
      <c r="Z68" s="14"/>
      <c r="AA68" s="77">
        <f t="shared" si="10"/>
        <v>50000</v>
      </c>
      <c r="AB68" s="14">
        <v>0</v>
      </c>
      <c r="AC68" s="14"/>
      <c r="AD68" s="14">
        <f t="shared" si="11"/>
        <v>0</v>
      </c>
      <c r="AE68" s="14"/>
      <c r="AF68" s="14">
        <f t="shared" si="12"/>
        <v>0</v>
      </c>
      <c r="AG68" s="14"/>
      <c r="AH68" s="14">
        <f t="shared" si="13"/>
        <v>0</v>
      </c>
      <c r="AI68" s="14"/>
      <c r="AJ68" s="77">
        <f t="shared" si="14"/>
        <v>0</v>
      </c>
      <c r="AK68" s="3" t="s">
        <v>68</v>
      </c>
      <c r="AM68" s="25"/>
    </row>
    <row r="69" spans="1:56" ht="54" x14ac:dyDescent="0.35">
      <c r="A69" s="73" t="s">
        <v>69</v>
      </c>
      <c r="B69" s="80" t="s">
        <v>70</v>
      </c>
      <c r="C69" s="82" t="s">
        <v>29</v>
      </c>
      <c r="D69" s="13">
        <v>80000</v>
      </c>
      <c r="E69" s="13"/>
      <c r="F69" s="14">
        <f t="shared" si="0"/>
        <v>80000</v>
      </c>
      <c r="G69" s="14"/>
      <c r="H69" s="14">
        <f t="shared" si="1"/>
        <v>80000</v>
      </c>
      <c r="I69" s="14"/>
      <c r="J69" s="14">
        <f t="shared" si="2"/>
        <v>80000</v>
      </c>
      <c r="K69" s="14"/>
      <c r="L69" s="14">
        <f t="shared" si="3"/>
        <v>80000</v>
      </c>
      <c r="M69" s="14"/>
      <c r="N69" s="14">
        <f t="shared" si="4"/>
        <v>80000</v>
      </c>
      <c r="O69" s="14">
        <v>-72000</v>
      </c>
      <c r="P69" s="77">
        <f t="shared" si="5"/>
        <v>8000</v>
      </c>
      <c r="Q69" s="14">
        <v>100530.1</v>
      </c>
      <c r="R69" s="14"/>
      <c r="S69" s="14">
        <f t="shared" si="6"/>
        <v>100530.1</v>
      </c>
      <c r="T69" s="14"/>
      <c r="U69" s="14">
        <f t="shared" si="7"/>
        <v>100530.1</v>
      </c>
      <c r="V69" s="14"/>
      <c r="W69" s="14">
        <f t="shared" si="8"/>
        <v>100530.1</v>
      </c>
      <c r="X69" s="14"/>
      <c r="Y69" s="14">
        <f t="shared" si="9"/>
        <v>100530.1</v>
      </c>
      <c r="Z69" s="14"/>
      <c r="AA69" s="77">
        <f t="shared" si="10"/>
        <v>100530.1</v>
      </c>
      <c r="AB69" s="14">
        <v>118578.5</v>
      </c>
      <c r="AC69" s="14"/>
      <c r="AD69" s="14">
        <f t="shared" si="11"/>
        <v>118578.5</v>
      </c>
      <c r="AE69" s="14"/>
      <c r="AF69" s="14">
        <f t="shared" si="12"/>
        <v>118578.5</v>
      </c>
      <c r="AG69" s="14"/>
      <c r="AH69" s="14">
        <f t="shared" si="13"/>
        <v>118578.5</v>
      </c>
      <c r="AI69" s="14">
        <v>72000</v>
      </c>
      <c r="AJ69" s="77">
        <f t="shared" si="14"/>
        <v>190578.5</v>
      </c>
      <c r="AK69" s="3" t="s">
        <v>71</v>
      </c>
      <c r="AM69" s="25"/>
    </row>
    <row r="70" spans="1:56" ht="54" x14ac:dyDescent="0.35">
      <c r="A70" s="73" t="s">
        <v>72</v>
      </c>
      <c r="B70" s="80" t="s">
        <v>73</v>
      </c>
      <c r="C70" s="82" t="s">
        <v>29</v>
      </c>
      <c r="D70" s="13">
        <v>43764.3</v>
      </c>
      <c r="E70" s="13"/>
      <c r="F70" s="14">
        <f t="shared" si="0"/>
        <v>43764.3</v>
      </c>
      <c r="G70" s="14"/>
      <c r="H70" s="14">
        <f t="shared" si="1"/>
        <v>43764.3</v>
      </c>
      <c r="I70" s="14"/>
      <c r="J70" s="14">
        <f t="shared" si="2"/>
        <v>43764.3</v>
      </c>
      <c r="K70" s="14"/>
      <c r="L70" s="14">
        <f t="shared" si="3"/>
        <v>43764.3</v>
      </c>
      <c r="M70" s="14"/>
      <c r="N70" s="14">
        <f t="shared" si="4"/>
        <v>43764.3</v>
      </c>
      <c r="O70" s="14">
        <v>-43764.3</v>
      </c>
      <c r="P70" s="77">
        <f t="shared" si="5"/>
        <v>0</v>
      </c>
      <c r="Q70" s="14">
        <v>0</v>
      </c>
      <c r="R70" s="14"/>
      <c r="S70" s="14">
        <f t="shared" si="6"/>
        <v>0</v>
      </c>
      <c r="T70" s="14"/>
      <c r="U70" s="14">
        <f t="shared" si="7"/>
        <v>0</v>
      </c>
      <c r="V70" s="14"/>
      <c r="W70" s="14">
        <f t="shared" si="8"/>
        <v>0</v>
      </c>
      <c r="X70" s="14"/>
      <c r="Y70" s="14">
        <f t="shared" si="9"/>
        <v>0</v>
      </c>
      <c r="Z70" s="14">
        <v>43764.3</v>
      </c>
      <c r="AA70" s="77">
        <f t="shared" si="10"/>
        <v>43764.3</v>
      </c>
      <c r="AB70" s="14">
        <v>0</v>
      </c>
      <c r="AC70" s="14"/>
      <c r="AD70" s="14">
        <f t="shared" si="11"/>
        <v>0</v>
      </c>
      <c r="AE70" s="14"/>
      <c r="AF70" s="14">
        <f t="shared" si="12"/>
        <v>0</v>
      </c>
      <c r="AG70" s="14"/>
      <c r="AH70" s="14">
        <f t="shared" si="13"/>
        <v>0</v>
      </c>
      <c r="AI70" s="14"/>
      <c r="AJ70" s="77">
        <f t="shared" si="14"/>
        <v>0</v>
      </c>
      <c r="AK70" s="3" t="s">
        <v>74</v>
      </c>
      <c r="AM70" s="25"/>
    </row>
    <row r="71" spans="1:56" ht="54" x14ac:dyDescent="0.35">
      <c r="A71" s="73" t="s">
        <v>75</v>
      </c>
      <c r="B71" s="80" t="s">
        <v>76</v>
      </c>
      <c r="C71" s="82" t="s">
        <v>29</v>
      </c>
      <c r="D71" s="13">
        <v>4784.2999999999993</v>
      </c>
      <c r="E71" s="13"/>
      <c r="F71" s="14">
        <f t="shared" si="0"/>
        <v>4784.2999999999993</v>
      </c>
      <c r="G71" s="14"/>
      <c r="H71" s="14">
        <f t="shared" si="1"/>
        <v>4784.2999999999993</v>
      </c>
      <c r="I71" s="14"/>
      <c r="J71" s="14">
        <f t="shared" si="2"/>
        <v>4784.2999999999993</v>
      </c>
      <c r="K71" s="14"/>
      <c r="L71" s="14">
        <f t="shared" si="3"/>
        <v>4784.2999999999993</v>
      </c>
      <c r="M71" s="14"/>
      <c r="N71" s="14">
        <f t="shared" si="4"/>
        <v>4784.2999999999993</v>
      </c>
      <c r="O71" s="14"/>
      <c r="P71" s="77">
        <f t="shared" si="5"/>
        <v>4784.2999999999993</v>
      </c>
      <c r="Q71" s="14">
        <v>0</v>
      </c>
      <c r="R71" s="14"/>
      <c r="S71" s="14">
        <f t="shared" si="6"/>
        <v>0</v>
      </c>
      <c r="T71" s="14"/>
      <c r="U71" s="14">
        <f t="shared" si="7"/>
        <v>0</v>
      </c>
      <c r="V71" s="14"/>
      <c r="W71" s="14">
        <f t="shared" si="8"/>
        <v>0</v>
      </c>
      <c r="X71" s="14"/>
      <c r="Y71" s="14">
        <f t="shared" si="9"/>
        <v>0</v>
      </c>
      <c r="Z71" s="14"/>
      <c r="AA71" s="77">
        <f t="shared" si="10"/>
        <v>0</v>
      </c>
      <c r="AB71" s="14">
        <v>0</v>
      </c>
      <c r="AC71" s="14"/>
      <c r="AD71" s="14">
        <f t="shared" si="11"/>
        <v>0</v>
      </c>
      <c r="AE71" s="14"/>
      <c r="AF71" s="14">
        <f t="shared" si="12"/>
        <v>0</v>
      </c>
      <c r="AG71" s="14"/>
      <c r="AH71" s="14">
        <f t="shared" si="13"/>
        <v>0</v>
      </c>
      <c r="AI71" s="14"/>
      <c r="AJ71" s="77">
        <f t="shared" si="14"/>
        <v>0</v>
      </c>
      <c r="AK71" s="3" t="s">
        <v>77</v>
      </c>
      <c r="AM71" s="25"/>
    </row>
    <row r="72" spans="1:56" ht="54" x14ac:dyDescent="0.35">
      <c r="A72" s="73" t="s">
        <v>78</v>
      </c>
      <c r="B72" s="80" t="s">
        <v>79</v>
      </c>
      <c r="C72" s="82" t="s">
        <v>29</v>
      </c>
      <c r="D72" s="13">
        <v>26891</v>
      </c>
      <c r="E72" s="13"/>
      <c r="F72" s="14">
        <f t="shared" si="0"/>
        <v>26891</v>
      </c>
      <c r="G72" s="14"/>
      <c r="H72" s="14">
        <f t="shared" si="1"/>
        <v>26891</v>
      </c>
      <c r="I72" s="14"/>
      <c r="J72" s="14">
        <f t="shared" si="2"/>
        <v>26891</v>
      </c>
      <c r="K72" s="14"/>
      <c r="L72" s="14">
        <f t="shared" si="3"/>
        <v>26891</v>
      </c>
      <c r="M72" s="14"/>
      <c r="N72" s="14">
        <f t="shared" si="4"/>
        <v>26891</v>
      </c>
      <c r="O72" s="14"/>
      <c r="P72" s="77">
        <f t="shared" si="5"/>
        <v>26891</v>
      </c>
      <c r="Q72" s="14">
        <v>0</v>
      </c>
      <c r="R72" s="14"/>
      <c r="S72" s="14">
        <f t="shared" si="6"/>
        <v>0</v>
      </c>
      <c r="T72" s="14"/>
      <c r="U72" s="14">
        <f t="shared" si="7"/>
        <v>0</v>
      </c>
      <c r="V72" s="14"/>
      <c r="W72" s="14">
        <f t="shared" si="8"/>
        <v>0</v>
      </c>
      <c r="X72" s="14"/>
      <c r="Y72" s="14">
        <f t="shared" si="9"/>
        <v>0</v>
      </c>
      <c r="Z72" s="14"/>
      <c r="AA72" s="77">
        <f t="shared" si="10"/>
        <v>0</v>
      </c>
      <c r="AB72" s="14">
        <v>0</v>
      </c>
      <c r="AC72" s="14"/>
      <c r="AD72" s="14">
        <f t="shared" si="11"/>
        <v>0</v>
      </c>
      <c r="AE72" s="14"/>
      <c r="AF72" s="14">
        <f t="shared" si="12"/>
        <v>0</v>
      </c>
      <c r="AG72" s="14"/>
      <c r="AH72" s="14">
        <f t="shared" si="13"/>
        <v>0</v>
      </c>
      <c r="AI72" s="14"/>
      <c r="AJ72" s="77">
        <f t="shared" si="14"/>
        <v>0</v>
      </c>
      <c r="AK72" s="3" t="s">
        <v>80</v>
      </c>
      <c r="AM72" s="25"/>
    </row>
    <row r="73" spans="1:56" ht="72" x14ac:dyDescent="0.35">
      <c r="A73" s="73" t="s">
        <v>81</v>
      </c>
      <c r="B73" s="80" t="s">
        <v>82</v>
      </c>
      <c r="C73" s="82" t="s">
        <v>83</v>
      </c>
      <c r="D73" s="13">
        <v>8990</v>
      </c>
      <c r="E73" s="13"/>
      <c r="F73" s="14">
        <f t="shared" si="0"/>
        <v>8990</v>
      </c>
      <c r="G73" s="14"/>
      <c r="H73" s="14">
        <f t="shared" si="1"/>
        <v>8990</v>
      </c>
      <c r="I73" s="14"/>
      <c r="J73" s="14">
        <f t="shared" si="2"/>
        <v>8990</v>
      </c>
      <c r="K73" s="14"/>
      <c r="L73" s="14">
        <f t="shared" si="3"/>
        <v>8990</v>
      </c>
      <c r="M73" s="14"/>
      <c r="N73" s="14">
        <f t="shared" si="4"/>
        <v>8990</v>
      </c>
      <c r="O73" s="14"/>
      <c r="P73" s="77">
        <f t="shared" si="5"/>
        <v>8990</v>
      </c>
      <c r="Q73" s="14">
        <v>0</v>
      </c>
      <c r="R73" s="14"/>
      <c r="S73" s="14">
        <f t="shared" si="6"/>
        <v>0</v>
      </c>
      <c r="T73" s="14"/>
      <c r="U73" s="14">
        <f t="shared" si="7"/>
        <v>0</v>
      </c>
      <c r="V73" s="14"/>
      <c r="W73" s="14">
        <f t="shared" si="8"/>
        <v>0</v>
      </c>
      <c r="X73" s="14"/>
      <c r="Y73" s="14">
        <f t="shared" si="9"/>
        <v>0</v>
      </c>
      <c r="Z73" s="14"/>
      <c r="AA73" s="77">
        <f t="shared" si="10"/>
        <v>0</v>
      </c>
      <c r="AB73" s="14">
        <v>0</v>
      </c>
      <c r="AC73" s="14"/>
      <c r="AD73" s="14">
        <f t="shared" si="11"/>
        <v>0</v>
      </c>
      <c r="AE73" s="14"/>
      <c r="AF73" s="14">
        <f t="shared" si="12"/>
        <v>0</v>
      </c>
      <c r="AG73" s="14"/>
      <c r="AH73" s="14">
        <f t="shared" si="13"/>
        <v>0</v>
      </c>
      <c r="AI73" s="14"/>
      <c r="AJ73" s="77">
        <f t="shared" si="14"/>
        <v>0</v>
      </c>
      <c r="AK73" s="3" t="s">
        <v>84</v>
      </c>
      <c r="AM73" s="25"/>
    </row>
    <row r="74" spans="1:56" ht="72" x14ac:dyDescent="0.35">
      <c r="A74" s="73" t="s">
        <v>85</v>
      </c>
      <c r="B74" s="84" t="s">
        <v>86</v>
      </c>
      <c r="C74" s="82" t="s">
        <v>83</v>
      </c>
      <c r="D74" s="13">
        <v>9201</v>
      </c>
      <c r="E74" s="13"/>
      <c r="F74" s="14">
        <f t="shared" si="0"/>
        <v>9201</v>
      </c>
      <c r="G74" s="14"/>
      <c r="H74" s="14">
        <f t="shared" si="1"/>
        <v>9201</v>
      </c>
      <c r="I74" s="14"/>
      <c r="J74" s="14">
        <f t="shared" si="2"/>
        <v>9201</v>
      </c>
      <c r="K74" s="14"/>
      <c r="L74" s="14">
        <f t="shared" si="3"/>
        <v>9201</v>
      </c>
      <c r="M74" s="14"/>
      <c r="N74" s="14">
        <f t="shared" si="4"/>
        <v>9201</v>
      </c>
      <c r="O74" s="14"/>
      <c r="P74" s="77">
        <f t="shared" si="5"/>
        <v>9201</v>
      </c>
      <c r="Q74" s="14">
        <v>0</v>
      </c>
      <c r="R74" s="14"/>
      <c r="S74" s="14">
        <f t="shared" si="6"/>
        <v>0</v>
      </c>
      <c r="T74" s="14"/>
      <c r="U74" s="14">
        <f t="shared" si="7"/>
        <v>0</v>
      </c>
      <c r="V74" s="14"/>
      <c r="W74" s="14">
        <f t="shared" si="8"/>
        <v>0</v>
      </c>
      <c r="X74" s="14"/>
      <c r="Y74" s="14">
        <f t="shared" si="9"/>
        <v>0</v>
      </c>
      <c r="Z74" s="14"/>
      <c r="AA74" s="77">
        <f t="shared" si="10"/>
        <v>0</v>
      </c>
      <c r="AB74" s="14">
        <v>0</v>
      </c>
      <c r="AC74" s="14"/>
      <c r="AD74" s="14">
        <f t="shared" si="11"/>
        <v>0</v>
      </c>
      <c r="AE74" s="14"/>
      <c r="AF74" s="14">
        <f t="shared" si="12"/>
        <v>0</v>
      </c>
      <c r="AG74" s="14"/>
      <c r="AH74" s="14">
        <f t="shared" si="13"/>
        <v>0</v>
      </c>
      <c r="AI74" s="14"/>
      <c r="AJ74" s="77">
        <f t="shared" si="14"/>
        <v>0</v>
      </c>
      <c r="AK74" s="3" t="s">
        <v>87</v>
      </c>
      <c r="AM74" s="25"/>
    </row>
    <row r="75" spans="1:56" ht="54" x14ac:dyDescent="0.35">
      <c r="A75" s="73" t="s">
        <v>88</v>
      </c>
      <c r="B75" s="80" t="s">
        <v>89</v>
      </c>
      <c r="C75" s="82" t="s">
        <v>29</v>
      </c>
      <c r="D75" s="13">
        <v>4000</v>
      </c>
      <c r="E75" s="13"/>
      <c r="F75" s="14">
        <f t="shared" si="0"/>
        <v>4000</v>
      </c>
      <c r="G75" s="14"/>
      <c r="H75" s="14">
        <f t="shared" si="1"/>
        <v>4000</v>
      </c>
      <c r="I75" s="14"/>
      <c r="J75" s="14">
        <f t="shared" si="2"/>
        <v>4000</v>
      </c>
      <c r="K75" s="14"/>
      <c r="L75" s="14">
        <f t="shared" si="3"/>
        <v>4000</v>
      </c>
      <c r="M75" s="14"/>
      <c r="N75" s="14">
        <f t="shared" si="4"/>
        <v>4000</v>
      </c>
      <c r="O75" s="14"/>
      <c r="P75" s="77">
        <f t="shared" si="5"/>
        <v>4000</v>
      </c>
      <c r="Q75" s="14">
        <v>34485.800000000003</v>
      </c>
      <c r="R75" s="14"/>
      <c r="S75" s="14">
        <f t="shared" si="6"/>
        <v>34485.800000000003</v>
      </c>
      <c r="T75" s="14"/>
      <c r="U75" s="14">
        <f t="shared" si="7"/>
        <v>34485.800000000003</v>
      </c>
      <c r="V75" s="14"/>
      <c r="W75" s="14">
        <f t="shared" si="8"/>
        <v>34485.800000000003</v>
      </c>
      <c r="X75" s="14"/>
      <c r="Y75" s="14">
        <f t="shared" si="9"/>
        <v>34485.800000000003</v>
      </c>
      <c r="Z75" s="14"/>
      <c r="AA75" s="77">
        <f t="shared" si="10"/>
        <v>34485.800000000003</v>
      </c>
      <c r="AB75" s="14">
        <v>0</v>
      </c>
      <c r="AC75" s="14"/>
      <c r="AD75" s="14">
        <f t="shared" si="11"/>
        <v>0</v>
      </c>
      <c r="AE75" s="14"/>
      <c r="AF75" s="14">
        <f t="shared" si="12"/>
        <v>0</v>
      </c>
      <c r="AG75" s="14"/>
      <c r="AH75" s="14">
        <f t="shared" si="13"/>
        <v>0</v>
      </c>
      <c r="AI75" s="14"/>
      <c r="AJ75" s="77">
        <f t="shared" si="14"/>
        <v>0</v>
      </c>
      <c r="AK75" s="3" t="s">
        <v>90</v>
      </c>
      <c r="AM75" s="25"/>
    </row>
    <row r="76" spans="1:56" ht="54" x14ac:dyDescent="0.35">
      <c r="A76" s="73" t="s">
        <v>91</v>
      </c>
      <c r="B76" s="80" t="s">
        <v>92</v>
      </c>
      <c r="C76" s="82" t="s">
        <v>29</v>
      </c>
      <c r="D76" s="13">
        <f>6000+246.4</f>
        <v>6246.4</v>
      </c>
      <c r="E76" s="13"/>
      <c r="F76" s="14">
        <f t="shared" si="0"/>
        <v>6246.4</v>
      </c>
      <c r="G76" s="14"/>
      <c r="H76" s="14">
        <f t="shared" si="1"/>
        <v>6246.4</v>
      </c>
      <c r="I76" s="14"/>
      <c r="J76" s="14">
        <f t="shared" si="2"/>
        <v>6246.4</v>
      </c>
      <c r="K76" s="14"/>
      <c r="L76" s="14">
        <f t="shared" si="3"/>
        <v>6246.4</v>
      </c>
      <c r="M76" s="14"/>
      <c r="N76" s="14">
        <f t="shared" si="4"/>
        <v>6246.4</v>
      </c>
      <c r="O76" s="14">
        <v>6317.56</v>
      </c>
      <c r="P76" s="77">
        <f t="shared" si="5"/>
        <v>12563.96</v>
      </c>
      <c r="Q76" s="14">
        <v>36771.4</v>
      </c>
      <c r="R76" s="14"/>
      <c r="S76" s="14">
        <f t="shared" si="6"/>
        <v>36771.4</v>
      </c>
      <c r="T76" s="14"/>
      <c r="U76" s="14">
        <f t="shared" si="7"/>
        <v>36771.4</v>
      </c>
      <c r="V76" s="14"/>
      <c r="W76" s="14">
        <f t="shared" si="8"/>
        <v>36771.4</v>
      </c>
      <c r="X76" s="14"/>
      <c r="Y76" s="14">
        <f t="shared" si="9"/>
        <v>36771.4</v>
      </c>
      <c r="Z76" s="14">
        <v>-6317.56</v>
      </c>
      <c r="AA76" s="77">
        <f t="shared" si="10"/>
        <v>30453.84</v>
      </c>
      <c r="AB76" s="14">
        <v>0</v>
      </c>
      <c r="AC76" s="14"/>
      <c r="AD76" s="14">
        <f t="shared" si="11"/>
        <v>0</v>
      </c>
      <c r="AE76" s="14"/>
      <c r="AF76" s="14">
        <f t="shared" si="12"/>
        <v>0</v>
      </c>
      <c r="AG76" s="14"/>
      <c r="AH76" s="14">
        <f t="shared" si="13"/>
        <v>0</v>
      </c>
      <c r="AI76" s="14"/>
      <c r="AJ76" s="77">
        <f t="shared" si="14"/>
        <v>0</v>
      </c>
      <c r="AK76" s="3" t="s">
        <v>93</v>
      </c>
      <c r="AM76" s="25"/>
    </row>
    <row r="77" spans="1:56" ht="54" x14ac:dyDescent="0.35">
      <c r="A77" s="73" t="s">
        <v>94</v>
      </c>
      <c r="B77" s="80" t="s">
        <v>95</v>
      </c>
      <c r="C77" s="82" t="s">
        <v>96</v>
      </c>
      <c r="D77" s="13">
        <f>D79+D80</f>
        <v>895059.2</v>
      </c>
      <c r="E77" s="13">
        <f>E79+E80</f>
        <v>0</v>
      </c>
      <c r="F77" s="14">
        <f t="shared" si="0"/>
        <v>895059.2</v>
      </c>
      <c r="G77" s="14">
        <f>G79+G80</f>
        <v>333642.24808000005</v>
      </c>
      <c r="H77" s="14">
        <f t="shared" si="1"/>
        <v>1228701.44808</v>
      </c>
      <c r="I77" s="14">
        <f>I79+I80</f>
        <v>40856.745559999996</v>
      </c>
      <c r="J77" s="14">
        <f t="shared" si="2"/>
        <v>1269558.19364</v>
      </c>
      <c r="K77" s="14">
        <f>K79+K80</f>
        <v>609208.56999999995</v>
      </c>
      <c r="L77" s="14">
        <f t="shared" si="3"/>
        <v>1878766.76364</v>
      </c>
      <c r="M77" s="14">
        <f>M79+M80</f>
        <v>0</v>
      </c>
      <c r="N77" s="14">
        <f t="shared" si="4"/>
        <v>1878766.76364</v>
      </c>
      <c r="O77" s="63">
        <f>O79+O80</f>
        <v>46931.813000000002</v>
      </c>
      <c r="P77" s="77">
        <f t="shared" si="5"/>
        <v>1925698.5766400001</v>
      </c>
      <c r="Q77" s="14">
        <f>Q79+Q80</f>
        <v>800000</v>
      </c>
      <c r="R77" s="14">
        <f>R79+R80</f>
        <v>0</v>
      </c>
      <c r="S77" s="14">
        <f t="shared" si="6"/>
        <v>800000</v>
      </c>
      <c r="T77" s="14">
        <f>T79+T80</f>
        <v>0</v>
      </c>
      <c r="U77" s="14">
        <f t="shared" si="7"/>
        <v>800000</v>
      </c>
      <c r="V77" s="14">
        <f>V79+V80</f>
        <v>0</v>
      </c>
      <c r="W77" s="14">
        <f t="shared" si="8"/>
        <v>800000</v>
      </c>
      <c r="X77" s="14">
        <f>X79+X80</f>
        <v>0</v>
      </c>
      <c r="Y77" s="14">
        <f t="shared" si="9"/>
        <v>800000</v>
      </c>
      <c r="Z77" s="14">
        <f>Z79+Z80</f>
        <v>0</v>
      </c>
      <c r="AA77" s="77">
        <f t="shared" si="10"/>
        <v>800000</v>
      </c>
      <c r="AB77" s="14">
        <f>AB79+AB80</f>
        <v>800000</v>
      </c>
      <c r="AC77" s="14">
        <f>AC79+AC80</f>
        <v>0</v>
      </c>
      <c r="AD77" s="14">
        <f t="shared" si="11"/>
        <v>800000</v>
      </c>
      <c r="AE77" s="14">
        <f>AE79+AE80</f>
        <v>-231023.29</v>
      </c>
      <c r="AF77" s="14">
        <f t="shared" si="12"/>
        <v>568976.71</v>
      </c>
      <c r="AG77" s="14">
        <f>AG79+AG80</f>
        <v>0</v>
      </c>
      <c r="AH77" s="14">
        <f t="shared" si="13"/>
        <v>568976.71</v>
      </c>
      <c r="AI77" s="14">
        <f>AI79+AI80</f>
        <v>0</v>
      </c>
      <c r="AJ77" s="77">
        <f t="shared" si="14"/>
        <v>568976.71</v>
      </c>
      <c r="AM77" s="25"/>
    </row>
    <row r="78" spans="1:56" x14ac:dyDescent="0.35">
      <c r="A78" s="73"/>
      <c r="B78" s="84" t="s">
        <v>21</v>
      </c>
      <c r="C78" s="88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77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7"/>
      <c r="AB78" s="14"/>
      <c r="AC78" s="14"/>
      <c r="AD78" s="14"/>
      <c r="AE78" s="14"/>
      <c r="AF78" s="14"/>
      <c r="AG78" s="14"/>
      <c r="AH78" s="14"/>
      <c r="AI78" s="14"/>
      <c r="AJ78" s="77"/>
      <c r="AM78" s="25"/>
    </row>
    <row r="79" spans="1:56" s="27" customFormat="1" hidden="1" x14ac:dyDescent="0.35">
      <c r="A79" s="28"/>
      <c r="B79" s="29" t="s">
        <v>22</v>
      </c>
      <c r="C79" s="46"/>
      <c r="D79" s="30">
        <f>600000</f>
        <v>600000</v>
      </c>
      <c r="E79" s="31"/>
      <c r="F79" s="30">
        <f t="shared" si="0"/>
        <v>600000</v>
      </c>
      <c r="G79" s="32">
        <f>231023.29+16916.26938+85702.6887</f>
        <v>333642.24808000005</v>
      </c>
      <c r="H79" s="33">
        <f t="shared" si="1"/>
        <v>933642.24808000005</v>
      </c>
      <c r="I79" s="14">
        <f>-85702.6887+87800.0887+38759.34556</f>
        <v>40856.745559999996</v>
      </c>
      <c r="J79" s="33">
        <f t="shared" si="2"/>
        <v>974498.99364</v>
      </c>
      <c r="K79" s="14">
        <v>609208.56999999995</v>
      </c>
      <c r="L79" s="33">
        <f t="shared" si="3"/>
        <v>1583707.5636399998</v>
      </c>
      <c r="M79" s="14"/>
      <c r="N79" s="33">
        <f t="shared" si="4"/>
        <v>1583707.5636399998</v>
      </c>
      <c r="O79" s="32">
        <v>46931.813000000002</v>
      </c>
      <c r="P79" s="33">
        <f t="shared" si="5"/>
        <v>1630639.3766399999</v>
      </c>
      <c r="Q79" s="33">
        <f>800000</f>
        <v>800000</v>
      </c>
      <c r="R79" s="32"/>
      <c r="S79" s="33">
        <f t="shared" si="6"/>
        <v>800000</v>
      </c>
      <c r="T79" s="32"/>
      <c r="U79" s="33">
        <f t="shared" si="7"/>
        <v>800000</v>
      </c>
      <c r="V79" s="14"/>
      <c r="W79" s="33">
        <f t="shared" si="8"/>
        <v>800000</v>
      </c>
      <c r="X79" s="14"/>
      <c r="Y79" s="33">
        <f t="shared" si="9"/>
        <v>800000</v>
      </c>
      <c r="Z79" s="32"/>
      <c r="AA79" s="33">
        <f t="shared" si="10"/>
        <v>800000</v>
      </c>
      <c r="AB79" s="33">
        <f>800000</f>
        <v>800000</v>
      </c>
      <c r="AC79" s="32"/>
      <c r="AD79" s="33">
        <f t="shared" si="11"/>
        <v>800000</v>
      </c>
      <c r="AE79" s="32">
        <v>-231023.29</v>
      </c>
      <c r="AF79" s="33">
        <f t="shared" si="12"/>
        <v>568976.71</v>
      </c>
      <c r="AG79" s="14"/>
      <c r="AH79" s="33">
        <f t="shared" si="13"/>
        <v>568976.71</v>
      </c>
      <c r="AI79" s="32"/>
      <c r="AJ79" s="33">
        <f t="shared" si="14"/>
        <v>568976.71</v>
      </c>
      <c r="AK79" s="34" t="s">
        <v>97</v>
      </c>
      <c r="AL79" s="35" t="s">
        <v>23</v>
      </c>
      <c r="AM79" s="36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</row>
    <row r="80" spans="1:56" x14ac:dyDescent="0.35">
      <c r="A80" s="73"/>
      <c r="B80" s="80" t="s">
        <v>24</v>
      </c>
      <c r="C80" s="87" t="s">
        <v>20</v>
      </c>
      <c r="D80" s="13">
        <f>248115.7+46943.5</f>
        <v>295059.20000000001</v>
      </c>
      <c r="E80" s="13"/>
      <c r="F80" s="14">
        <f t="shared" si="0"/>
        <v>295059.20000000001</v>
      </c>
      <c r="G80" s="14"/>
      <c r="H80" s="14">
        <f t="shared" si="1"/>
        <v>295059.20000000001</v>
      </c>
      <c r="I80" s="14"/>
      <c r="J80" s="14">
        <f t="shared" si="2"/>
        <v>295059.20000000001</v>
      </c>
      <c r="K80" s="14"/>
      <c r="L80" s="14">
        <f t="shared" si="3"/>
        <v>295059.20000000001</v>
      </c>
      <c r="M80" s="14"/>
      <c r="N80" s="14">
        <f t="shared" si="4"/>
        <v>295059.20000000001</v>
      </c>
      <c r="O80" s="14"/>
      <c r="P80" s="77">
        <f t="shared" si="5"/>
        <v>295059.20000000001</v>
      </c>
      <c r="Q80" s="14">
        <v>0</v>
      </c>
      <c r="R80" s="14"/>
      <c r="S80" s="14">
        <f t="shared" si="6"/>
        <v>0</v>
      </c>
      <c r="T80" s="14"/>
      <c r="U80" s="14">
        <f t="shared" si="7"/>
        <v>0</v>
      </c>
      <c r="V80" s="14"/>
      <c r="W80" s="14">
        <f t="shared" si="8"/>
        <v>0</v>
      </c>
      <c r="X80" s="14"/>
      <c r="Y80" s="14">
        <f t="shared" si="9"/>
        <v>0</v>
      </c>
      <c r="Z80" s="14"/>
      <c r="AA80" s="77">
        <f t="shared" si="10"/>
        <v>0</v>
      </c>
      <c r="AB80" s="14">
        <v>0</v>
      </c>
      <c r="AC80" s="14"/>
      <c r="AD80" s="14">
        <f t="shared" si="11"/>
        <v>0</v>
      </c>
      <c r="AE80" s="14"/>
      <c r="AF80" s="14">
        <f t="shared" si="12"/>
        <v>0</v>
      </c>
      <c r="AG80" s="14"/>
      <c r="AH80" s="14">
        <f t="shared" si="13"/>
        <v>0</v>
      </c>
      <c r="AI80" s="14"/>
      <c r="AJ80" s="77">
        <f t="shared" si="14"/>
        <v>0</v>
      </c>
      <c r="AK80" s="3" t="s">
        <v>98</v>
      </c>
      <c r="AM80" s="25"/>
    </row>
    <row r="81" spans="1:39" ht="72" x14ac:dyDescent="0.35">
      <c r="A81" s="73" t="s">
        <v>99</v>
      </c>
      <c r="B81" s="80" t="s">
        <v>100</v>
      </c>
      <c r="C81" s="82" t="s">
        <v>29</v>
      </c>
      <c r="D81" s="13">
        <f>D83</f>
        <v>152958.39999999999</v>
      </c>
      <c r="E81" s="13">
        <f>E83</f>
        <v>0</v>
      </c>
      <c r="F81" s="14">
        <f t="shared" si="0"/>
        <v>152958.39999999999</v>
      </c>
      <c r="G81" s="14">
        <f>G83</f>
        <v>0</v>
      </c>
      <c r="H81" s="14">
        <f t="shared" si="1"/>
        <v>152958.39999999999</v>
      </c>
      <c r="I81" s="14">
        <f>I83</f>
        <v>0</v>
      </c>
      <c r="J81" s="14">
        <f t="shared" si="2"/>
        <v>152958.39999999999</v>
      </c>
      <c r="K81" s="14">
        <f>K83</f>
        <v>0</v>
      </c>
      <c r="L81" s="14">
        <f t="shared" si="3"/>
        <v>152958.39999999999</v>
      </c>
      <c r="M81" s="14">
        <f>M83</f>
        <v>0</v>
      </c>
      <c r="N81" s="14">
        <f t="shared" si="4"/>
        <v>152958.39999999999</v>
      </c>
      <c r="O81" s="14">
        <f>O83</f>
        <v>0</v>
      </c>
      <c r="P81" s="77">
        <f t="shared" si="5"/>
        <v>152958.39999999999</v>
      </c>
      <c r="Q81" s="14">
        <f>Q83</f>
        <v>0</v>
      </c>
      <c r="R81" s="14">
        <f>R83</f>
        <v>0</v>
      </c>
      <c r="S81" s="14">
        <f t="shared" si="6"/>
        <v>0</v>
      </c>
      <c r="T81" s="14">
        <f>T83</f>
        <v>0</v>
      </c>
      <c r="U81" s="14">
        <f t="shared" si="7"/>
        <v>0</v>
      </c>
      <c r="V81" s="14">
        <f>V83</f>
        <v>0</v>
      </c>
      <c r="W81" s="14">
        <f t="shared" si="8"/>
        <v>0</v>
      </c>
      <c r="X81" s="14">
        <f>X83</f>
        <v>0</v>
      </c>
      <c r="Y81" s="14">
        <f t="shared" si="9"/>
        <v>0</v>
      </c>
      <c r="Z81" s="14">
        <f>Z83</f>
        <v>0</v>
      </c>
      <c r="AA81" s="77">
        <f t="shared" si="10"/>
        <v>0</v>
      </c>
      <c r="AB81" s="14">
        <f>AB83</f>
        <v>0</v>
      </c>
      <c r="AC81" s="14">
        <f>AC83</f>
        <v>0</v>
      </c>
      <c r="AD81" s="14">
        <f t="shared" si="11"/>
        <v>0</v>
      </c>
      <c r="AE81" s="14">
        <f>AE83</f>
        <v>0</v>
      </c>
      <c r="AF81" s="14">
        <f t="shared" si="12"/>
        <v>0</v>
      </c>
      <c r="AG81" s="14">
        <f>AG83</f>
        <v>0</v>
      </c>
      <c r="AH81" s="14">
        <f t="shared" si="13"/>
        <v>0</v>
      </c>
      <c r="AI81" s="14">
        <f>AI83</f>
        <v>0</v>
      </c>
      <c r="AJ81" s="77">
        <f t="shared" si="14"/>
        <v>0</v>
      </c>
      <c r="AM81" s="25"/>
    </row>
    <row r="82" spans="1:39" x14ac:dyDescent="0.35">
      <c r="A82" s="73"/>
      <c r="B82" s="84" t="s">
        <v>21</v>
      </c>
      <c r="C82" s="88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77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7"/>
      <c r="AB82" s="14"/>
      <c r="AC82" s="14"/>
      <c r="AD82" s="14"/>
      <c r="AE82" s="14"/>
      <c r="AF82" s="14"/>
      <c r="AG82" s="14"/>
      <c r="AH82" s="14"/>
      <c r="AI82" s="14"/>
      <c r="AJ82" s="77"/>
      <c r="AM82" s="25"/>
    </row>
    <row r="83" spans="1:39" x14ac:dyDescent="0.35">
      <c r="A83" s="73"/>
      <c r="B83" s="80" t="s">
        <v>24</v>
      </c>
      <c r="C83" s="87" t="s">
        <v>20</v>
      </c>
      <c r="D83" s="13">
        <f>199901.9-46943.5</f>
        <v>152958.39999999999</v>
      </c>
      <c r="E83" s="13"/>
      <c r="F83" s="14">
        <f t="shared" si="0"/>
        <v>152958.39999999999</v>
      </c>
      <c r="G83" s="14"/>
      <c r="H83" s="14">
        <f t="shared" si="1"/>
        <v>152958.39999999999</v>
      </c>
      <c r="I83" s="14"/>
      <c r="J83" s="14">
        <f t="shared" si="2"/>
        <v>152958.39999999999</v>
      </c>
      <c r="K83" s="14"/>
      <c r="L83" s="14">
        <f t="shared" si="3"/>
        <v>152958.39999999999</v>
      </c>
      <c r="M83" s="14"/>
      <c r="N83" s="14">
        <f t="shared" si="4"/>
        <v>152958.39999999999</v>
      </c>
      <c r="O83" s="14"/>
      <c r="P83" s="77">
        <f t="shared" si="5"/>
        <v>152958.39999999999</v>
      </c>
      <c r="Q83" s="14">
        <v>0</v>
      </c>
      <c r="R83" s="14"/>
      <c r="S83" s="14">
        <f t="shared" si="6"/>
        <v>0</v>
      </c>
      <c r="T83" s="14"/>
      <c r="U83" s="14">
        <f t="shared" si="7"/>
        <v>0</v>
      </c>
      <c r="V83" s="14"/>
      <c r="W83" s="14">
        <f t="shared" si="8"/>
        <v>0</v>
      </c>
      <c r="X83" s="14"/>
      <c r="Y83" s="14">
        <f t="shared" si="9"/>
        <v>0</v>
      </c>
      <c r="Z83" s="14"/>
      <c r="AA83" s="77">
        <f t="shared" si="10"/>
        <v>0</v>
      </c>
      <c r="AB83" s="14">
        <v>0</v>
      </c>
      <c r="AC83" s="14"/>
      <c r="AD83" s="14">
        <f t="shared" si="11"/>
        <v>0</v>
      </c>
      <c r="AE83" s="14"/>
      <c r="AF83" s="14">
        <f t="shared" si="12"/>
        <v>0</v>
      </c>
      <c r="AG83" s="14"/>
      <c r="AH83" s="14">
        <f t="shared" si="13"/>
        <v>0</v>
      </c>
      <c r="AI83" s="14"/>
      <c r="AJ83" s="77">
        <f t="shared" si="14"/>
        <v>0</v>
      </c>
      <c r="AK83" s="3" t="s">
        <v>98</v>
      </c>
      <c r="AM83" s="25"/>
    </row>
    <row r="84" spans="1:39" ht="108" x14ac:dyDescent="0.35">
      <c r="A84" s="73" t="s">
        <v>101</v>
      </c>
      <c r="B84" s="80" t="s">
        <v>102</v>
      </c>
      <c r="C84" s="82" t="s">
        <v>96</v>
      </c>
      <c r="D84" s="13">
        <f>D86</f>
        <v>314478.40000000002</v>
      </c>
      <c r="E84" s="13">
        <f>E86</f>
        <v>0</v>
      </c>
      <c r="F84" s="14">
        <f t="shared" ref="F84:F147" si="15">D84+E84</f>
        <v>314478.40000000002</v>
      </c>
      <c r="G84" s="14">
        <f>G86</f>
        <v>0</v>
      </c>
      <c r="H84" s="14">
        <f t="shared" ref="H84:H141" si="16">F84+G84</f>
        <v>314478.40000000002</v>
      </c>
      <c r="I84" s="14">
        <f>I86</f>
        <v>0</v>
      </c>
      <c r="J84" s="14">
        <f t="shared" ref="J84:J114" si="17">H84+I84</f>
        <v>314478.40000000002</v>
      </c>
      <c r="K84" s="14">
        <f>K86</f>
        <v>0</v>
      </c>
      <c r="L84" s="14">
        <f t="shared" ref="L84:L114" si="18">J84+K84</f>
        <v>314478.40000000002</v>
      </c>
      <c r="M84" s="14">
        <f>M86</f>
        <v>0</v>
      </c>
      <c r="N84" s="14">
        <f t="shared" ref="N84:N108" si="19">L84+M84</f>
        <v>314478.40000000002</v>
      </c>
      <c r="O84" s="14">
        <f>O86</f>
        <v>0</v>
      </c>
      <c r="P84" s="77">
        <f t="shared" ref="P84:P108" si="20">N84+O84</f>
        <v>314478.40000000002</v>
      </c>
      <c r="Q84" s="14">
        <f>Q86</f>
        <v>379275.5</v>
      </c>
      <c r="R84" s="14">
        <f>R86</f>
        <v>0</v>
      </c>
      <c r="S84" s="14">
        <f t="shared" ref="S84:S108" si="21">Q84+R84</f>
        <v>379275.5</v>
      </c>
      <c r="T84" s="14">
        <f>T86</f>
        <v>0</v>
      </c>
      <c r="U84" s="14">
        <f t="shared" ref="U84:U108" si="22">S84+T84</f>
        <v>379275.5</v>
      </c>
      <c r="V84" s="14">
        <f>V86</f>
        <v>0</v>
      </c>
      <c r="W84" s="14">
        <f t="shared" ref="W84:W108" si="23">U84+V84</f>
        <v>379275.5</v>
      </c>
      <c r="X84" s="14">
        <f>X86</f>
        <v>0</v>
      </c>
      <c r="Y84" s="14">
        <f t="shared" ref="Y84:Y108" si="24">W84+X84</f>
        <v>379275.5</v>
      </c>
      <c r="Z84" s="14">
        <f>Z86</f>
        <v>0</v>
      </c>
      <c r="AA84" s="77">
        <f t="shared" ref="AA84:AA108" si="25">Y84+Z84</f>
        <v>379275.5</v>
      </c>
      <c r="AB84" s="14">
        <f>AB86</f>
        <v>469030.9</v>
      </c>
      <c r="AC84" s="14">
        <f>AC86</f>
        <v>0</v>
      </c>
      <c r="AD84" s="14">
        <f t="shared" ref="AD84:AD108" si="26">AB84+AC84</f>
        <v>469030.9</v>
      </c>
      <c r="AE84" s="14">
        <f>AE86</f>
        <v>0</v>
      </c>
      <c r="AF84" s="14">
        <f t="shared" ref="AF84:AF108" si="27">AD84+AE84</f>
        <v>469030.9</v>
      </c>
      <c r="AG84" s="14">
        <f>AG86</f>
        <v>0</v>
      </c>
      <c r="AH84" s="14">
        <f t="shared" ref="AH84:AH108" si="28">AF84+AG84</f>
        <v>469030.9</v>
      </c>
      <c r="AI84" s="14">
        <f>AI86</f>
        <v>0</v>
      </c>
      <c r="AJ84" s="77">
        <f t="shared" ref="AJ84:AJ108" si="29">AH84+AI84</f>
        <v>469030.9</v>
      </c>
      <c r="AM84" s="25"/>
    </row>
    <row r="85" spans="1:39" x14ac:dyDescent="0.35">
      <c r="A85" s="73"/>
      <c r="B85" s="80" t="s">
        <v>21</v>
      </c>
      <c r="C85" s="88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77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7"/>
      <c r="AB85" s="14"/>
      <c r="AC85" s="14"/>
      <c r="AD85" s="14"/>
      <c r="AE85" s="14"/>
      <c r="AF85" s="14"/>
      <c r="AG85" s="14"/>
      <c r="AH85" s="14"/>
      <c r="AI85" s="14"/>
      <c r="AJ85" s="77"/>
      <c r="AM85" s="25"/>
    </row>
    <row r="86" spans="1:39" x14ac:dyDescent="0.35">
      <c r="A86" s="73"/>
      <c r="B86" s="80" t="s">
        <v>24</v>
      </c>
      <c r="C86" s="87" t="s">
        <v>20</v>
      </c>
      <c r="D86" s="13">
        <v>314478.40000000002</v>
      </c>
      <c r="E86" s="13"/>
      <c r="F86" s="14">
        <f t="shared" si="15"/>
        <v>314478.40000000002</v>
      </c>
      <c r="G86" s="14"/>
      <c r="H86" s="14">
        <f t="shared" si="16"/>
        <v>314478.40000000002</v>
      </c>
      <c r="I86" s="14"/>
      <c r="J86" s="14">
        <f t="shared" si="17"/>
        <v>314478.40000000002</v>
      </c>
      <c r="K86" s="14"/>
      <c r="L86" s="14">
        <f t="shared" si="18"/>
        <v>314478.40000000002</v>
      </c>
      <c r="M86" s="14"/>
      <c r="N86" s="14">
        <f t="shared" si="19"/>
        <v>314478.40000000002</v>
      </c>
      <c r="O86" s="14"/>
      <c r="P86" s="77">
        <f t="shared" si="20"/>
        <v>314478.40000000002</v>
      </c>
      <c r="Q86" s="14">
        <v>379275.5</v>
      </c>
      <c r="R86" s="14"/>
      <c r="S86" s="14">
        <f t="shared" si="21"/>
        <v>379275.5</v>
      </c>
      <c r="T86" s="14"/>
      <c r="U86" s="14">
        <f t="shared" si="22"/>
        <v>379275.5</v>
      </c>
      <c r="V86" s="14"/>
      <c r="W86" s="14">
        <f t="shared" si="23"/>
        <v>379275.5</v>
      </c>
      <c r="X86" s="14"/>
      <c r="Y86" s="14">
        <f t="shared" si="24"/>
        <v>379275.5</v>
      </c>
      <c r="Z86" s="14"/>
      <c r="AA86" s="77">
        <f t="shared" si="25"/>
        <v>379275.5</v>
      </c>
      <c r="AB86" s="14">
        <v>469030.9</v>
      </c>
      <c r="AC86" s="14"/>
      <c r="AD86" s="14">
        <f t="shared" si="26"/>
        <v>469030.9</v>
      </c>
      <c r="AE86" s="14"/>
      <c r="AF86" s="14">
        <f t="shared" si="27"/>
        <v>469030.9</v>
      </c>
      <c r="AG86" s="14"/>
      <c r="AH86" s="14">
        <f t="shared" si="28"/>
        <v>469030.9</v>
      </c>
      <c r="AI86" s="14"/>
      <c r="AJ86" s="77">
        <f t="shared" si="29"/>
        <v>469030.9</v>
      </c>
      <c r="AK86" s="3" t="s">
        <v>103</v>
      </c>
      <c r="AM86" s="25"/>
    </row>
    <row r="87" spans="1:39" ht="54" x14ac:dyDescent="0.35">
      <c r="A87" s="73" t="s">
        <v>104</v>
      </c>
      <c r="B87" s="80" t="s">
        <v>105</v>
      </c>
      <c r="C87" s="82" t="s">
        <v>96</v>
      </c>
      <c r="D87" s="13">
        <f>D89+D90</f>
        <v>290395</v>
      </c>
      <c r="E87" s="13">
        <f>E89+E90</f>
        <v>0</v>
      </c>
      <c r="F87" s="14">
        <f t="shared" si="15"/>
        <v>290395</v>
      </c>
      <c r="G87" s="14">
        <f>G89+G90</f>
        <v>0</v>
      </c>
      <c r="H87" s="14">
        <f t="shared" si="16"/>
        <v>290395</v>
      </c>
      <c r="I87" s="14">
        <f>I89+I90</f>
        <v>0</v>
      </c>
      <c r="J87" s="14">
        <f t="shared" si="17"/>
        <v>290395</v>
      </c>
      <c r="K87" s="14">
        <f>K89+K90</f>
        <v>0</v>
      </c>
      <c r="L87" s="14">
        <f t="shared" si="18"/>
        <v>290395</v>
      </c>
      <c r="M87" s="14">
        <f>M89+M90</f>
        <v>0</v>
      </c>
      <c r="N87" s="14">
        <f t="shared" si="19"/>
        <v>290395</v>
      </c>
      <c r="O87" s="14">
        <f>O89+O90</f>
        <v>0</v>
      </c>
      <c r="P87" s="77">
        <f t="shared" si="20"/>
        <v>290395</v>
      </c>
      <c r="Q87" s="14">
        <f>Q89+Q90</f>
        <v>291938.90000000002</v>
      </c>
      <c r="R87" s="14">
        <f>R89+R90</f>
        <v>0</v>
      </c>
      <c r="S87" s="14">
        <f t="shared" si="21"/>
        <v>291938.90000000002</v>
      </c>
      <c r="T87" s="14">
        <f>T89+T90</f>
        <v>0</v>
      </c>
      <c r="U87" s="14">
        <f t="shared" si="22"/>
        <v>291938.90000000002</v>
      </c>
      <c r="V87" s="14">
        <f>V89+V90</f>
        <v>0</v>
      </c>
      <c r="W87" s="14">
        <f t="shared" si="23"/>
        <v>291938.90000000002</v>
      </c>
      <c r="X87" s="14">
        <f>X89+X90</f>
        <v>0</v>
      </c>
      <c r="Y87" s="14">
        <f t="shared" si="24"/>
        <v>291938.90000000002</v>
      </c>
      <c r="Z87" s="14">
        <f>Z89+Z90</f>
        <v>0</v>
      </c>
      <c r="AA87" s="77">
        <f t="shared" si="25"/>
        <v>291938.90000000002</v>
      </c>
      <c r="AB87" s="14">
        <f>AB89+AB90</f>
        <v>291938.90000000002</v>
      </c>
      <c r="AC87" s="14">
        <f>AC89+AC90</f>
        <v>0</v>
      </c>
      <c r="AD87" s="14">
        <f t="shared" si="26"/>
        <v>291938.90000000002</v>
      </c>
      <c r="AE87" s="14">
        <f>AE89+AE90</f>
        <v>0</v>
      </c>
      <c r="AF87" s="14">
        <f t="shared" si="27"/>
        <v>291938.90000000002</v>
      </c>
      <c r="AG87" s="14">
        <f>AG89+AG90</f>
        <v>0</v>
      </c>
      <c r="AH87" s="14">
        <f t="shared" si="28"/>
        <v>291938.90000000002</v>
      </c>
      <c r="AI87" s="14">
        <f>AI89+AI90</f>
        <v>0</v>
      </c>
      <c r="AJ87" s="77">
        <f t="shared" si="29"/>
        <v>291938.90000000002</v>
      </c>
      <c r="AM87" s="25"/>
    </row>
    <row r="88" spans="1:39" x14ac:dyDescent="0.35">
      <c r="A88" s="73"/>
      <c r="B88" s="80" t="s">
        <v>21</v>
      </c>
      <c r="C88" s="88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77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7"/>
      <c r="AB88" s="14"/>
      <c r="AC88" s="14"/>
      <c r="AD88" s="14"/>
      <c r="AE88" s="14"/>
      <c r="AF88" s="14"/>
      <c r="AG88" s="14"/>
      <c r="AH88" s="14"/>
      <c r="AI88" s="14"/>
      <c r="AJ88" s="77"/>
      <c r="AM88" s="25"/>
    </row>
    <row r="89" spans="1:39" x14ac:dyDescent="0.35">
      <c r="A89" s="73"/>
      <c r="B89" s="80" t="s">
        <v>24</v>
      </c>
      <c r="C89" s="87" t="s">
        <v>20</v>
      </c>
      <c r="D89" s="13">
        <v>72598.7</v>
      </c>
      <c r="E89" s="13"/>
      <c r="F89" s="14">
        <f t="shared" si="15"/>
        <v>72598.7</v>
      </c>
      <c r="G89" s="14"/>
      <c r="H89" s="14">
        <f t="shared" si="16"/>
        <v>72598.7</v>
      </c>
      <c r="I89" s="14"/>
      <c r="J89" s="14">
        <f t="shared" si="17"/>
        <v>72598.7</v>
      </c>
      <c r="K89" s="14"/>
      <c r="L89" s="14">
        <f t="shared" si="18"/>
        <v>72598.7</v>
      </c>
      <c r="M89" s="14"/>
      <c r="N89" s="14">
        <f t="shared" si="19"/>
        <v>72598.7</v>
      </c>
      <c r="O89" s="14"/>
      <c r="P89" s="77">
        <f t="shared" si="20"/>
        <v>72598.7</v>
      </c>
      <c r="Q89" s="14">
        <v>72984.7</v>
      </c>
      <c r="R89" s="14"/>
      <c r="S89" s="14">
        <f t="shared" si="21"/>
        <v>72984.7</v>
      </c>
      <c r="T89" s="14"/>
      <c r="U89" s="14">
        <f t="shared" si="22"/>
        <v>72984.7</v>
      </c>
      <c r="V89" s="14"/>
      <c r="W89" s="14">
        <f t="shared" si="23"/>
        <v>72984.7</v>
      </c>
      <c r="X89" s="14"/>
      <c r="Y89" s="14">
        <f t="shared" si="24"/>
        <v>72984.7</v>
      </c>
      <c r="Z89" s="14"/>
      <c r="AA89" s="77">
        <f t="shared" si="25"/>
        <v>72984.7</v>
      </c>
      <c r="AB89" s="14">
        <v>72984.7</v>
      </c>
      <c r="AC89" s="14"/>
      <c r="AD89" s="14">
        <f t="shared" si="26"/>
        <v>72984.7</v>
      </c>
      <c r="AE89" s="14"/>
      <c r="AF89" s="14">
        <f t="shared" si="27"/>
        <v>72984.7</v>
      </c>
      <c r="AG89" s="14"/>
      <c r="AH89" s="14">
        <f t="shared" si="28"/>
        <v>72984.7</v>
      </c>
      <c r="AI89" s="14"/>
      <c r="AJ89" s="77">
        <f t="shared" si="29"/>
        <v>72984.7</v>
      </c>
      <c r="AK89" s="3" t="s">
        <v>106</v>
      </c>
      <c r="AM89" s="25"/>
    </row>
    <row r="90" spans="1:39" x14ac:dyDescent="0.35">
      <c r="A90" s="73"/>
      <c r="B90" s="80" t="s">
        <v>25</v>
      </c>
      <c r="C90" s="87" t="s">
        <v>20</v>
      </c>
      <c r="D90" s="13">
        <v>217796.3</v>
      </c>
      <c r="E90" s="13"/>
      <c r="F90" s="14">
        <f t="shared" si="15"/>
        <v>217796.3</v>
      </c>
      <c r="G90" s="14"/>
      <c r="H90" s="14">
        <f t="shared" si="16"/>
        <v>217796.3</v>
      </c>
      <c r="I90" s="14"/>
      <c r="J90" s="14">
        <f t="shared" si="17"/>
        <v>217796.3</v>
      </c>
      <c r="K90" s="14"/>
      <c r="L90" s="14">
        <f t="shared" si="18"/>
        <v>217796.3</v>
      </c>
      <c r="M90" s="14"/>
      <c r="N90" s="14">
        <f t="shared" si="19"/>
        <v>217796.3</v>
      </c>
      <c r="O90" s="14"/>
      <c r="P90" s="77">
        <f t="shared" si="20"/>
        <v>217796.3</v>
      </c>
      <c r="Q90" s="14">
        <v>218954.2</v>
      </c>
      <c r="R90" s="14"/>
      <c r="S90" s="14">
        <f t="shared" si="21"/>
        <v>218954.2</v>
      </c>
      <c r="T90" s="14"/>
      <c r="U90" s="14">
        <f t="shared" si="22"/>
        <v>218954.2</v>
      </c>
      <c r="V90" s="14"/>
      <c r="W90" s="14">
        <f t="shared" si="23"/>
        <v>218954.2</v>
      </c>
      <c r="X90" s="14"/>
      <c r="Y90" s="14">
        <f t="shared" si="24"/>
        <v>218954.2</v>
      </c>
      <c r="Z90" s="14"/>
      <c r="AA90" s="77">
        <f t="shared" si="25"/>
        <v>218954.2</v>
      </c>
      <c r="AB90" s="14">
        <v>218954.2</v>
      </c>
      <c r="AC90" s="14"/>
      <c r="AD90" s="14">
        <f t="shared" si="26"/>
        <v>218954.2</v>
      </c>
      <c r="AE90" s="14"/>
      <c r="AF90" s="14">
        <f t="shared" si="27"/>
        <v>218954.2</v>
      </c>
      <c r="AG90" s="14"/>
      <c r="AH90" s="14">
        <f t="shared" si="28"/>
        <v>218954.2</v>
      </c>
      <c r="AI90" s="14"/>
      <c r="AJ90" s="77">
        <f t="shared" si="29"/>
        <v>218954.2</v>
      </c>
      <c r="AK90" s="3" t="s">
        <v>106</v>
      </c>
      <c r="AM90" s="25"/>
    </row>
    <row r="91" spans="1:39" ht="54" x14ac:dyDescent="0.35">
      <c r="A91" s="73" t="s">
        <v>107</v>
      </c>
      <c r="B91" s="80" t="s">
        <v>108</v>
      </c>
      <c r="C91" s="82" t="s">
        <v>29</v>
      </c>
      <c r="D91" s="13"/>
      <c r="E91" s="13"/>
      <c r="F91" s="14"/>
      <c r="G91" s="14">
        <v>52.44867</v>
      </c>
      <c r="H91" s="14">
        <f t="shared" si="16"/>
        <v>52.44867</v>
      </c>
      <c r="I91" s="14"/>
      <c r="J91" s="14">
        <f t="shared" si="17"/>
        <v>52.44867</v>
      </c>
      <c r="K91" s="14"/>
      <c r="L91" s="14">
        <f t="shared" si="18"/>
        <v>52.44867</v>
      </c>
      <c r="M91" s="14"/>
      <c r="N91" s="14">
        <f t="shared" si="19"/>
        <v>52.44867</v>
      </c>
      <c r="O91" s="14"/>
      <c r="P91" s="77">
        <f t="shared" si="20"/>
        <v>52.44867</v>
      </c>
      <c r="Q91" s="14"/>
      <c r="R91" s="14"/>
      <c r="S91" s="14"/>
      <c r="T91" s="14">
        <v>0</v>
      </c>
      <c r="U91" s="14">
        <f t="shared" si="22"/>
        <v>0</v>
      </c>
      <c r="V91" s="14">
        <v>0</v>
      </c>
      <c r="W91" s="14">
        <f t="shared" si="23"/>
        <v>0</v>
      </c>
      <c r="X91" s="14">
        <v>0</v>
      </c>
      <c r="Y91" s="14">
        <f t="shared" si="24"/>
        <v>0</v>
      </c>
      <c r="Z91" s="14">
        <v>0</v>
      </c>
      <c r="AA91" s="77">
        <f t="shared" si="25"/>
        <v>0</v>
      </c>
      <c r="AB91" s="14"/>
      <c r="AC91" s="14"/>
      <c r="AD91" s="14"/>
      <c r="AE91" s="14">
        <v>0</v>
      </c>
      <c r="AF91" s="14">
        <f t="shared" si="27"/>
        <v>0</v>
      </c>
      <c r="AG91" s="14">
        <v>0</v>
      </c>
      <c r="AH91" s="14">
        <f t="shared" si="28"/>
        <v>0</v>
      </c>
      <c r="AI91" s="14">
        <v>0</v>
      </c>
      <c r="AJ91" s="77">
        <f t="shared" si="29"/>
        <v>0</v>
      </c>
      <c r="AK91" s="3" t="s">
        <v>109</v>
      </c>
      <c r="AL91" s="1"/>
      <c r="AM91" s="25"/>
    </row>
    <row r="92" spans="1:39" ht="54" x14ac:dyDescent="0.35">
      <c r="A92" s="73" t="s">
        <v>110</v>
      </c>
      <c r="B92" s="80" t="s">
        <v>111</v>
      </c>
      <c r="C92" s="82" t="s">
        <v>29</v>
      </c>
      <c r="D92" s="13"/>
      <c r="E92" s="13"/>
      <c r="F92" s="14"/>
      <c r="G92" s="14"/>
      <c r="H92" s="14"/>
      <c r="I92" s="14"/>
      <c r="J92" s="14"/>
      <c r="K92" s="14"/>
      <c r="L92" s="14">
        <f t="shared" si="18"/>
        <v>0</v>
      </c>
      <c r="M92" s="14"/>
      <c r="N92" s="14">
        <f t="shared" si="19"/>
        <v>0</v>
      </c>
      <c r="O92" s="14"/>
      <c r="P92" s="77">
        <f t="shared" si="20"/>
        <v>0</v>
      </c>
      <c r="Q92" s="14"/>
      <c r="R92" s="14"/>
      <c r="S92" s="14"/>
      <c r="T92" s="14"/>
      <c r="U92" s="14"/>
      <c r="V92" s="14"/>
      <c r="W92" s="14"/>
      <c r="X92" s="14">
        <v>26789.5</v>
      </c>
      <c r="Y92" s="14">
        <f t="shared" si="24"/>
        <v>26789.5</v>
      </c>
      <c r="Z92" s="14"/>
      <c r="AA92" s="77">
        <f t="shared" si="25"/>
        <v>26789.5</v>
      </c>
      <c r="AB92" s="14"/>
      <c r="AC92" s="14"/>
      <c r="AD92" s="14"/>
      <c r="AE92" s="14"/>
      <c r="AF92" s="14"/>
      <c r="AG92" s="14"/>
      <c r="AH92" s="14">
        <f t="shared" si="28"/>
        <v>0</v>
      </c>
      <c r="AI92" s="14"/>
      <c r="AJ92" s="77">
        <f t="shared" si="29"/>
        <v>0</v>
      </c>
      <c r="AK92" s="3" t="s">
        <v>112</v>
      </c>
      <c r="AL92" s="1"/>
      <c r="AM92" s="25"/>
    </row>
    <row r="93" spans="1:39" ht="54" x14ac:dyDescent="0.35">
      <c r="A93" s="73" t="s">
        <v>113</v>
      </c>
      <c r="B93" s="80" t="s">
        <v>114</v>
      </c>
      <c r="C93" s="82" t="s">
        <v>29</v>
      </c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77">
        <f t="shared" si="20"/>
        <v>0</v>
      </c>
      <c r="Q93" s="14"/>
      <c r="R93" s="14"/>
      <c r="S93" s="14"/>
      <c r="T93" s="14"/>
      <c r="U93" s="14"/>
      <c r="V93" s="14"/>
      <c r="W93" s="14"/>
      <c r="X93" s="14"/>
      <c r="Y93" s="14"/>
      <c r="Z93" s="14">
        <v>11334.027</v>
      </c>
      <c r="AA93" s="77">
        <f t="shared" si="25"/>
        <v>11334.027</v>
      </c>
      <c r="AB93" s="14"/>
      <c r="AC93" s="14"/>
      <c r="AD93" s="14"/>
      <c r="AE93" s="14"/>
      <c r="AF93" s="14"/>
      <c r="AG93" s="14"/>
      <c r="AH93" s="14"/>
      <c r="AI93" s="14"/>
      <c r="AJ93" s="77">
        <f t="shared" si="29"/>
        <v>0</v>
      </c>
      <c r="AK93" s="3" t="s">
        <v>115</v>
      </c>
      <c r="AL93" s="1"/>
      <c r="AM93" s="25"/>
    </row>
    <row r="94" spans="1:39" ht="54" x14ac:dyDescent="0.35">
      <c r="A94" s="73" t="s">
        <v>116</v>
      </c>
      <c r="B94" s="80" t="s">
        <v>117</v>
      </c>
      <c r="C94" s="82" t="s">
        <v>29</v>
      </c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77">
        <f t="shared" si="20"/>
        <v>0</v>
      </c>
      <c r="Q94" s="14"/>
      <c r="R94" s="14"/>
      <c r="S94" s="14"/>
      <c r="T94" s="14"/>
      <c r="U94" s="14"/>
      <c r="V94" s="14"/>
      <c r="W94" s="14"/>
      <c r="X94" s="14"/>
      <c r="Y94" s="14"/>
      <c r="Z94" s="14">
        <v>4115.0559999999996</v>
      </c>
      <c r="AA94" s="77">
        <f t="shared" si="25"/>
        <v>4115.0559999999996</v>
      </c>
      <c r="AB94" s="14"/>
      <c r="AC94" s="14"/>
      <c r="AD94" s="14"/>
      <c r="AE94" s="14"/>
      <c r="AF94" s="14"/>
      <c r="AG94" s="14"/>
      <c r="AH94" s="14"/>
      <c r="AI94" s="14">
        <v>168427.576</v>
      </c>
      <c r="AJ94" s="77">
        <f t="shared" si="29"/>
        <v>168427.576</v>
      </c>
      <c r="AK94" s="3" t="s">
        <v>118</v>
      </c>
      <c r="AL94" s="1"/>
      <c r="AM94" s="25"/>
    </row>
    <row r="95" spans="1:39" s="1" customFormat="1" ht="54" hidden="1" x14ac:dyDescent="0.35">
      <c r="A95" s="47" t="s">
        <v>119</v>
      </c>
      <c r="B95" s="24" t="s">
        <v>120</v>
      </c>
      <c r="C95" s="26" t="s">
        <v>29</v>
      </c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32"/>
      <c r="P95" s="14">
        <f t="shared" si="20"/>
        <v>0</v>
      </c>
      <c r="Q95" s="14"/>
      <c r="R95" s="14"/>
      <c r="S95" s="14"/>
      <c r="T95" s="14"/>
      <c r="U95" s="14"/>
      <c r="V95" s="14"/>
      <c r="W95" s="14"/>
      <c r="X95" s="14"/>
      <c r="Y95" s="14"/>
      <c r="Z95" s="32"/>
      <c r="AA95" s="14">
        <f t="shared" si="25"/>
        <v>0</v>
      </c>
      <c r="AB95" s="14"/>
      <c r="AC95" s="14"/>
      <c r="AD95" s="14"/>
      <c r="AE95" s="14"/>
      <c r="AF95" s="14"/>
      <c r="AG95" s="14"/>
      <c r="AH95" s="14"/>
      <c r="AI95" s="32"/>
      <c r="AJ95" s="14">
        <f t="shared" si="29"/>
        <v>0</v>
      </c>
      <c r="AK95" s="48" t="s">
        <v>121</v>
      </c>
      <c r="AL95" s="1">
        <v>0</v>
      </c>
      <c r="AM95" s="25"/>
    </row>
    <row r="96" spans="1:39" ht="72" x14ac:dyDescent="0.35">
      <c r="A96" s="73" t="s">
        <v>119</v>
      </c>
      <c r="B96" s="80" t="s">
        <v>122</v>
      </c>
      <c r="C96" s="89" t="s">
        <v>83</v>
      </c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>
        <v>13201.99</v>
      </c>
      <c r="P96" s="77">
        <f t="shared" si="20"/>
        <v>13201.99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7">
        <f t="shared" si="25"/>
        <v>0</v>
      </c>
      <c r="AB96" s="14"/>
      <c r="AC96" s="14"/>
      <c r="AD96" s="14"/>
      <c r="AE96" s="14"/>
      <c r="AF96" s="14"/>
      <c r="AG96" s="14"/>
      <c r="AH96" s="14"/>
      <c r="AI96" s="14"/>
      <c r="AJ96" s="77">
        <f t="shared" si="29"/>
        <v>0</v>
      </c>
      <c r="AK96" s="3" t="s">
        <v>123</v>
      </c>
      <c r="AL96" s="1"/>
      <c r="AM96" s="25"/>
    </row>
    <row r="97" spans="1:56" ht="54" x14ac:dyDescent="0.35">
      <c r="A97" s="73" t="s">
        <v>124</v>
      </c>
      <c r="B97" s="80" t="s">
        <v>125</v>
      </c>
      <c r="C97" s="82" t="s">
        <v>29</v>
      </c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77">
        <f t="shared" si="20"/>
        <v>0</v>
      </c>
      <c r="Q97" s="14"/>
      <c r="R97" s="14"/>
      <c r="S97" s="14"/>
      <c r="T97" s="14"/>
      <c r="U97" s="14"/>
      <c r="V97" s="14"/>
      <c r="W97" s="14"/>
      <c r="X97" s="14"/>
      <c r="Y97" s="14"/>
      <c r="Z97" s="14">
        <v>1711.297</v>
      </c>
      <c r="AA97" s="77">
        <f t="shared" si="25"/>
        <v>1711.297</v>
      </c>
      <c r="AB97" s="14"/>
      <c r="AC97" s="14"/>
      <c r="AD97" s="14"/>
      <c r="AE97" s="14"/>
      <c r="AF97" s="14"/>
      <c r="AG97" s="14"/>
      <c r="AH97" s="14"/>
      <c r="AI97" s="14"/>
      <c r="AJ97" s="77">
        <f t="shared" si="29"/>
        <v>0</v>
      </c>
      <c r="AK97" s="3" t="s">
        <v>126</v>
      </c>
      <c r="AL97" s="1"/>
      <c r="AM97" s="25"/>
    </row>
    <row r="98" spans="1:56" ht="54" x14ac:dyDescent="0.35">
      <c r="A98" s="73" t="s">
        <v>127</v>
      </c>
      <c r="B98" s="80" t="s">
        <v>128</v>
      </c>
      <c r="C98" s="89" t="s">
        <v>29</v>
      </c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77">
        <f t="shared" si="20"/>
        <v>0</v>
      </c>
      <c r="Q98" s="14"/>
      <c r="R98" s="14"/>
      <c r="S98" s="14"/>
      <c r="T98" s="14"/>
      <c r="U98" s="14"/>
      <c r="V98" s="14"/>
      <c r="W98" s="14"/>
      <c r="X98" s="14"/>
      <c r="Y98" s="14"/>
      <c r="Z98" s="14">
        <v>35550.589</v>
      </c>
      <c r="AA98" s="77">
        <f t="shared" si="25"/>
        <v>35550.589</v>
      </c>
      <c r="AB98" s="14"/>
      <c r="AC98" s="14"/>
      <c r="AD98" s="14"/>
      <c r="AE98" s="14"/>
      <c r="AF98" s="14"/>
      <c r="AG98" s="14"/>
      <c r="AH98" s="14"/>
      <c r="AI98" s="14"/>
      <c r="AJ98" s="77">
        <f t="shared" si="29"/>
        <v>0</v>
      </c>
      <c r="AK98" s="3" t="s">
        <v>129</v>
      </c>
      <c r="AL98" s="1"/>
      <c r="AM98" s="25"/>
    </row>
    <row r="99" spans="1:56" s="79" customFormat="1" ht="33.75" customHeight="1" x14ac:dyDescent="0.25">
      <c r="A99" s="70"/>
      <c r="B99" s="71" t="s">
        <v>130</v>
      </c>
      <c r="C99" s="72" t="s">
        <v>20</v>
      </c>
      <c r="D99" s="8">
        <f>D101+D100</f>
        <v>154441.5</v>
      </c>
      <c r="E99" s="8">
        <f>E101+E100</f>
        <v>-9784.9</v>
      </c>
      <c r="F99" s="9">
        <f t="shared" si="15"/>
        <v>144656.6</v>
      </c>
      <c r="G99" s="9">
        <f>G101+G100+G102</f>
        <v>13877.61233</v>
      </c>
      <c r="H99" s="9">
        <f t="shared" si="16"/>
        <v>158534.21233000001</v>
      </c>
      <c r="I99" s="9">
        <f>I101+I100+I102</f>
        <v>0</v>
      </c>
      <c r="J99" s="9">
        <f t="shared" si="17"/>
        <v>158534.21233000001</v>
      </c>
      <c r="K99" s="9">
        <f>K101+K100+K102+K103</f>
        <v>-144874.212</v>
      </c>
      <c r="L99" s="9">
        <f t="shared" si="18"/>
        <v>13660.00033000001</v>
      </c>
      <c r="M99" s="9">
        <f>M101+M100+M102+M103</f>
        <v>50578.95</v>
      </c>
      <c r="N99" s="9">
        <f t="shared" si="19"/>
        <v>64238.950330000007</v>
      </c>
      <c r="O99" s="9">
        <f>O101+O100+O102+O103</f>
        <v>-50578.95</v>
      </c>
      <c r="P99" s="76">
        <f t="shared" si="20"/>
        <v>13660.00033000001</v>
      </c>
      <c r="Q99" s="9">
        <f>Q101+Q100</f>
        <v>0</v>
      </c>
      <c r="R99" s="9">
        <f>R101+R100</f>
        <v>0</v>
      </c>
      <c r="S99" s="9">
        <f t="shared" si="21"/>
        <v>0</v>
      </c>
      <c r="T99" s="9">
        <f>T101+T100+T102</f>
        <v>0</v>
      </c>
      <c r="U99" s="9">
        <f t="shared" si="22"/>
        <v>0</v>
      </c>
      <c r="V99" s="9">
        <f>V101+V100+V102</f>
        <v>0</v>
      </c>
      <c r="W99" s="9">
        <f t="shared" si="23"/>
        <v>0</v>
      </c>
      <c r="X99" s="9">
        <f>X101+X100+X102+X103</f>
        <v>309274.212</v>
      </c>
      <c r="Y99" s="9">
        <f t="shared" si="24"/>
        <v>309274.212</v>
      </c>
      <c r="Z99" s="9">
        <f>Z101+Z100+Z102+Z103</f>
        <v>0</v>
      </c>
      <c r="AA99" s="76">
        <f t="shared" si="25"/>
        <v>309274.212</v>
      </c>
      <c r="AB99" s="9">
        <f>AB101+AB100</f>
        <v>478982.8</v>
      </c>
      <c r="AC99" s="9">
        <f>AC101+AC100</f>
        <v>0</v>
      </c>
      <c r="AD99" s="9">
        <f t="shared" si="26"/>
        <v>478982.8</v>
      </c>
      <c r="AE99" s="9">
        <f>AE101+AE100+AE102</f>
        <v>0</v>
      </c>
      <c r="AF99" s="9">
        <f t="shared" si="27"/>
        <v>478982.8</v>
      </c>
      <c r="AG99" s="9">
        <f>AG101+AG100+AG102+AG103</f>
        <v>0</v>
      </c>
      <c r="AH99" s="9">
        <f t="shared" si="28"/>
        <v>478982.8</v>
      </c>
      <c r="AI99" s="9">
        <f>AI101+AI100+AI102+AI103</f>
        <v>0</v>
      </c>
      <c r="AJ99" s="76">
        <f t="shared" si="29"/>
        <v>478982.8</v>
      </c>
      <c r="AK99" s="10"/>
      <c r="AL99" s="11"/>
      <c r="AM99" s="7"/>
      <c r="AN99" s="7"/>
    </row>
    <row r="100" spans="1:56" ht="54" x14ac:dyDescent="0.35">
      <c r="A100" s="73" t="s">
        <v>131</v>
      </c>
      <c r="B100" s="80" t="s">
        <v>132</v>
      </c>
      <c r="C100" s="82" t="s">
        <v>29</v>
      </c>
      <c r="D100" s="13">
        <v>144656.6</v>
      </c>
      <c r="E100" s="13"/>
      <c r="F100" s="14">
        <f t="shared" si="15"/>
        <v>144656.6</v>
      </c>
      <c r="G100" s="14">
        <v>217.61232999999999</v>
      </c>
      <c r="H100" s="14">
        <f t="shared" si="16"/>
        <v>144874.21233000001</v>
      </c>
      <c r="I100" s="14"/>
      <c r="J100" s="14">
        <f t="shared" si="17"/>
        <v>144874.21233000001</v>
      </c>
      <c r="K100" s="14">
        <v>-144874.212</v>
      </c>
      <c r="L100" s="14">
        <f t="shared" si="18"/>
        <v>3.3000000985339284E-4</v>
      </c>
      <c r="M100" s="14"/>
      <c r="N100" s="14">
        <f t="shared" si="19"/>
        <v>3.3000000985339284E-4</v>
      </c>
      <c r="O100" s="14"/>
      <c r="P100" s="77">
        <f t="shared" si="20"/>
        <v>3.3000000985339284E-4</v>
      </c>
      <c r="Q100" s="14">
        <v>0</v>
      </c>
      <c r="R100" s="14"/>
      <c r="S100" s="14">
        <f t="shared" si="21"/>
        <v>0</v>
      </c>
      <c r="T100" s="14"/>
      <c r="U100" s="14">
        <f t="shared" si="22"/>
        <v>0</v>
      </c>
      <c r="V100" s="14"/>
      <c r="W100" s="14">
        <f t="shared" si="23"/>
        <v>0</v>
      </c>
      <c r="X100" s="14">
        <v>144874.212</v>
      </c>
      <c r="Y100" s="14">
        <f t="shared" si="24"/>
        <v>144874.212</v>
      </c>
      <c r="Z100" s="14"/>
      <c r="AA100" s="77">
        <f t="shared" si="25"/>
        <v>144874.212</v>
      </c>
      <c r="AB100" s="14">
        <v>0</v>
      </c>
      <c r="AC100" s="14"/>
      <c r="AD100" s="14">
        <f t="shared" si="26"/>
        <v>0</v>
      </c>
      <c r="AE100" s="14"/>
      <c r="AF100" s="14">
        <f t="shared" si="27"/>
        <v>0</v>
      </c>
      <c r="AG100" s="14"/>
      <c r="AH100" s="14">
        <f t="shared" si="28"/>
        <v>0</v>
      </c>
      <c r="AI100" s="14"/>
      <c r="AJ100" s="77">
        <f t="shared" si="29"/>
        <v>0</v>
      </c>
      <c r="AK100" s="3" t="s">
        <v>133</v>
      </c>
      <c r="AM100" s="25"/>
    </row>
    <row r="101" spans="1:56" ht="54" x14ac:dyDescent="0.35">
      <c r="A101" s="73" t="s">
        <v>134</v>
      </c>
      <c r="B101" s="74" t="s">
        <v>135</v>
      </c>
      <c r="C101" s="88" t="s">
        <v>136</v>
      </c>
      <c r="D101" s="13">
        <v>9784.9</v>
      </c>
      <c r="E101" s="13">
        <v>-9784.9</v>
      </c>
      <c r="F101" s="14">
        <f t="shared" si="15"/>
        <v>0</v>
      </c>
      <c r="G101" s="14"/>
      <c r="H101" s="14">
        <f t="shared" si="16"/>
        <v>0</v>
      </c>
      <c r="I101" s="14"/>
      <c r="J101" s="14">
        <f t="shared" si="17"/>
        <v>0</v>
      </c>
      <c r="K101" s="14"/>
      <c r="L101" s="14">
        <f t="shared" si="18"/>
        <v>0</v>
      </c>
      <c r="M101" s="14"/>
      <c r="N101" s="14">
        <f t="shared" si="19"/>
        <v>0</v>
      </c>
      <c r="O101" s="14"/>
      <c r="P101" s="77">
        <f t="shared" si="20"/>
        <v>0</v>
      </c>
      <c r="Q101" s="14">
        <v>0</v>
      </c>
      <c r="R101" s="14"/>
      <c r="S101" s="14">
        <f t="shared" si="21"/>
        <v>0</v>
      </c>
      <c r="T101" s="14"/>
      <c r="U101" s="14">
        <f t="shared" si="22"/>
        <v>0</v>
      </c>
      <c r="V101" s="14"/>
      <c r="W101" s="14">
        <f t="shared" si="23"/>
        <v>0</v>
      </c>
      <c r="X101" s="14"/>
      <c r="Y101" s="14">
        <f t="shared" si="24"/>
        <v>0</v>
      </c>
      <c r="Z101" s="14"/>
      <c r="AA101" s="77">
        <f t="shared" si="25"/>
        <v>0</v>
      </c>
      <c r="AB101" s="14">
        <v>478982.8</v>
      </c>
      <c r="AC101" s="14"/>
      <c r="AD101" s="14">
        <f t="shared" si="26"/>
        <v>478982.8</v>
      </c>
      <c r="AE101" s="14"/>
      <c r="AF101" s="14">
        <f t="shared" si="27"/>
        <v>478982.8</v>
      </c>
      <c r="AG101" s="14"/>
      <c r="AH101" s="14">
        <f t="shared" si="28"/>
        <v>478982.8</v>
      </c>
      <c r="AI101" s="14"/>
      <c r="AJ101" s="77">
        <f t="shared" si="29"/>
        <v>478982.8</v>
      </c>
      <c r="AK101" s="3" t="s">
        <v>137</v>
      </c>
      <c r="AM101" s="25"/>
    </row>
    <row r="102" spans="1:56" ht="72" x14ac:dyDescent="0.35">
      <c r="A102" s="73" t="s">
        <v>138</v>
      </c>
      <c r="B102" s="74" t="s">
        <v>139</v>
      </c>
      <c r="C102" s="88" t="s">
        <v>83</v>
      </c>
      <c r="D102" s="13"/>
      <c r="E102" s="13"/>
      <c r="F102" s="14"/>
      <c r="G102" s="14">
        <v>13660</v>
      </c>
      <c r="H102" s="14">
        <f t="shared" si="16"/>
        <v>13660</v>
      </c>
      <c r="I102" s="14"/>
      <c r="J102" s="14">
        <f t="shared" si="17"/>
        <v>13660</v>
      </c>
      <c r="K102" s="14"/>
      <c r="L102" s="14">
        <f t="shared" si="18"/>
        <v>13660</v>
      </c>
      <c r="M102" s="14">
        <v>50578.95</v>
      </c>
      <c r="N102" s="14">
        <f t="shared" si="19"/>
        <v>64238.95</v>
      </c>
      <c r="O102" s="14">
        <v>-50578.95</v>
      </c>
      <c r="P102" s="77">
        <f t="shared" si="20"/>
        <v>13660</v>
      </c>
      <c r="Q102" s="14"/>
      <c r="R102" s="14"/>
      <c r="S102" s="14"/>
      <c r="T102" s="14"/>
      <c r="U102" s="14">
        <f t="shared" si="22"/>
        <v>0</v>
      </c>
      <c r="V102" s="14"/>
      <c r="W102" s="14">
        <f t="shared" si="23"/>
        <v>0</v>
      </c>
      <c r="X102" s="14"/>
      <c r="Y102" s="14">
        <f t="shared" si="24"/>
        <v>0</v>
      </c>
      <c r="Z102" s="14"/>
      <c r="AA102" s="77">
        <f t="shared" si="25"/>
        <v>0</v>
      </c>
      <c r="AB102" s="14"/>
      <c r="AC102" s="14"/>
      <c r="AD102" s="14"/>
      <c r="AE102" s="14"/>
      <c r="AF102" s="14">
        <f t="shared" si="27"/>
        <v>0</v>
      </c>
      <c r="AG102" s="14"/>
      <c r="AH102" s="14">
        <f t="shared" si="28"/>
        <v>0</v>
      </c>
      <c r="AI102" s="14"/>
      <c r="AJ102" s="77">
        <f t="shared" si="29"/>
        <v>0</v>
      </c>
      <c r="AK102" s="3" t="s">
        <v>140</v>
      </c>
      <c r="AM102" s="25"/>
    </row>
    <row r="103" spans="1:56" ht="54" x14ac:dyDescent="0.35">
      <c r="A103" s="73" t="s">
        <v>141</v>
      </c>
      <c r="B103" s="74" t="s">
        <v>142</v>
      </c>
      <c r="C103" s="88" t="s">
        <v>136</v>
      </c>
      <c r="D103" s="13"/>
      <c r="E103" s="13"/>
      <c r="F103" s="14"/>
      <c r="G103" s="14"/>
      <c r="H103" s="14"/>
      <c r="I103" s="14"/>
      <c r="J103" s="14"/>
      <c r="K103" s="14"/>
      <c r="L103" s="14">
        <f t="shared" si="18"/>
        <v>0</v>
      </c>
      <c r="M103" s="14"/>
      <c r="N103" s="14">
        <f t="shared" si="19"/>
        <v>0</v>
      </c>
      <c r="O103" s="14"/>
      <c r="P103" s="77">
        <f t="shared" si="20"/>
        <v>0</v>
      </c>
      <c r="Q103" s="14"/>
      <c r="R103" s="14"/>
      <c r="S103" s="14"/>
      <c r="T103" s="14"/>
      <c r="U103" s="14"/>
      <c r="V103" s="14"/>
      <c r="W103" s="14"/>
      <c r="X103" s="49">
        <v>164400</v>
      </c>
      <c r="Y103" s="14">
        <f t="shared" si="24"/>
        <v>164400</v>
      </c>
      <c r="Z103" s="14"/>
      <c r="AA103" s="77">
        <f t="shared" si="25"/>
        <v>164400</v>
      </c>
      <c r="AB103" s="14"/>
      <c r="AC103" s="14"/>
      <c r="AD103" s="14"/>
      <c r="AE103" s="14"/>
      <c r="AF103" s="14"/>
      <c r="AG103" s="14"/>
      <c r="AH103" s="14">
        <f t="shared" si="28"/>
        <v>0</v>
      </c>
      <c r="AI103" s="14"/>
      <c r="AJ103" s="77">
        <f t="shared" si="29"/>
        <v>0</v>
      </c>
      <c r="AK103" s="3" t="s">
        <v>143</v>
      </c>
      <c r="AM103" s="25"/>
    </row>
    <row r="104" spans="1:56" s="79" customFormat="1" ht="33.75" customHeight="1" x14ac:dyDescent="0.25">
      <c r="A104" s="70"/>
      <c r="B104" s="71" t="s">
        <v>144</v>
      </c>
      <c r="C104" s="72" t="s">
        <v>20</v>
      </c>
      <c r="D104" s="8">
        <f>D108+D112+D113+D114+D115+D116+D117+D118+D122</f>
        <v>866523.3</v>
      </c>
      <c r="E104" s="8">
        <f>E108+E112+E113+E114+E115+E116+E117+E118+E122</f>
        <v>-22851.5</v>
      </c>
      <c r="F104" s="9">
        <f t="shared" si="15"/>
        <v>843671.8</v>
      </c>
      <c r="G104" s="9">
        <f>G108+G112+G113+G114+G115+G116+G117+G118+G122+G126+G127+G128+G129+G130</f>
        <v>42664.073599999996</v>
      </c>
      <c r="H104" s="9">
        <f t="shared" si="16"/>
        <v>886335.87360000005</v>
      </c>
      <c r="I104" s="9">
        <f>I108+I112+I113+I114+I115+I116+I117+I118+I122+I126+I127+I128+I129+I130</f>
        <v>38906.247439999999</v>
      </c>
      <c r="J104" s="9">
        <f t="shared" si="17"/>
        <v>925242.12104</v>
      </c>
      <c r="K104" s="9">
        <f>K108+K112+K113+K114+K115+K116+K117+K118+K122+K126+K127+K128+K129+K130+K131</f>
        <v>-176137.50200000004</v>
      </c>
      <c r="L104" s="9">
        <f t="shared" si="18"/>
        <v>749104.61904000002</v>
      </c>
      <c r="M104" s="9">
        <f>M108+M112+M113+M114+M115+M116+M117+M118+M122+M126+M127+M128+M129+M130+M131</f>
        <v>-50578.95</v>
      </c>
      <c r="N104" s="9">
        <f t="shared" si="19"/>
        <v>698525.66904000007</v>
      </c>
      <c r="O104" s="9">
        <f>O108+O112+O113+O114+O115+O116+O117+O118+O122+O126+O127+O128+O129+O130+O131+O132</f>
        <v>-41790.71</v>
      </c>
      <c r="P104" s="76">
        <f t="shared" si="20"/>
        <v>656734.9590400001</v>
      </c>
      <c r="Q104" s="9">
        <f>Q108+Q112+Q113+Q114+Q115+Q116+Q117+Q118+Q122</f>
        <v>521975.9</v>
      </c>
      <c r="R104" s="9">
        <f>R108+R112+R113+R114+R115+R116+R117+R118+R122</f>
        <v>-135.30000000000001</v>
      </c>
      <c r="S104" s="9">
        <f t="shared" si="21"/>
        <v>521840.60000000003</v>
      </c>
      <c r="T104" s="9">
        <f>T108+T112+T113+T114+T115+T116+T117+T118+T122+T126+T127+T128+T129+T130</f>
        <v>43321.919000000002</v>
      </c>
      <c r="U104" s="9">
        <f t="shared" si="22"/>
        <v>565162.51900000009</v>
      </c>
      <c r="V104" s="9">
        <f>V108+V112+V113+V114+V115+V116+V117+V118+V122+V126+V127+V128+V129+V130</f>
        <v>-5553.09</v>
      </c>
      <c r="W104" s="9">
        <f t="shared" si="23"/>
        <v>559609.42900000012</v>
      </c>
      <c r="X104" s="9">
        <f>X108+X112+X113+X114+X115+X116+X117+X118+X122+X126+X127+X128+X129+X130+X131</f>
        <v>184949.622</v>
      </c>
      <c r="Y104" s="9">
        <f t="shared" si="24"/>
        <v>744559.05100000009</v>
      </c>
      <c r="Z104" s="50">
        <f>Z108+Z112+Z113+Z114+Z115+Z116+Z117+Z118+Z122+Z126+Z127+Z128+Z129+Z130+Z131+Z132</f>
        <v>-396371.46300000005</v>
      </c>
      <c r="AA104" s="76">
        <f t="shared" si="25"/>
        <v>348187.58800000005</v>
      </c>
      <c r="AB104" s="9">
        <f>AB108+AB112+AB113+AB114+AB115+AB116+AB117+AB118+AB122</f>
        <v>401690.6</v>
      </c>
      <c r="AC104" s="9">
        <f>AC108+AC112+AC113+AC114+AC115+AC116+AC117+AC118+AC122</f>
        <v>0</v>
      </c>
      <c r="AD104" s="9">
        <f t="shared" si="26"/>
        <v>401690.6</v>
      </c>
      <c r="AE104" s="9">
        <f>AE108+AE112+AE113+AE114+AE115+AE116+AE117+AE118+AE122+AE126+AE127+AE128+AE129+AE130</f>
        <v>0</v>
      </c>
      <c r="AF104" s="9">
        <f t="shared" si="27"/>
        <v>401690.6</v>
      </c>
      <c r="AG104" s="9">
        <f>AG108+AG112+AG113+AG114+AG115+AG116+AG117+AG118+AG122+AG126+AG127+AG128+AG129+AG130+AG131</f>
        <v>91187.88</v>
      </c>
      <c r="AH104" s="9">
        <f t="shared" si="28"/>
        <v>492878.48</v>
      </c>
      <c r="AI104" s="50">
        <f>AI108+AI112+AI113+AI114+AI115+AI116+AI117+AI118+AI122+AI126+AI127+AI128+AI129+AI130+AI131+AI132</f>
        <v>519857.81500000006</v>
      </c>
      <c r="AJ104" s="76">
        <f t="shared" si="29"/>
        <v>1012736.295</v>
      </c>
      <c r="AK104" s="10"/>
      <c r="AL104" s="11"/>
      <c r="AM104" s="7"/>
      <c r="AN104" s="7"/>
    </row>
    <row r="105" spans="1:56" x14ac:dyDescent="0.35">
      <c r="A105" s="73"/>
      <c r="B105" s="74" t="s">
        <v>21</v>
      </c>
      <c r="C105" s="83" t="s">
        <v>20</v>
      </c>
      <c r="D105" s="13"/>
      <c r="E105" s="13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77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7"/>
      <c r="AB105" s="14"/>
      <c r="AC105" s="14"/>
      <c r="AD105" s="14"/>
      <c r="AE105" s="14"/>
      <c r="AF105" s="14"/>
      <c r="AG105" s="14"/>
      <c r="AH105" s="14"/>
      <c r="AI105" s="14"/>
      <c r="AJ105" s="77"/>
      <c r="AM105" s="25"/>
    </row>
    <row r="106" spans="1:56" s="15" customFormat="1" hidden="1" x14ac:dyDescent="0.35">
      <c r="A106" s="16"/>
      <c r="B106" s="17" t="s">
        <v>22</v>
      </c>
      <c r="C106" s="51"/>
      <c r="D106" s="19">
        <f>D110+D112+D113+D114+D115+D116+D117+D120+D124</f>
        <v>747446.3</v>
      </c>
      <c r="E106" s="19">
        <f>E110+E112+E113+E114+E115+E116+E117+E120+E124</f>
        <v>-22851.5</v>
      </c>
      <c r="F106" s="19">
        <f t="shared" si="15"/>
        <v>724594.8</v>
      </c>
      <c r="G106" s="20">
        <f>G110+G112+G113+G114+G115+G116+G117+G120+G124+G126+G127+G128+G129+G130</f>
        <v>42664.073599999996</v>
      </c>
      <c r="H106" s="20">
        <f t="shared" si="16"/>
        <v>767258.87360000005</v>
      </c>
      <c r="I106" s="20">
        <f>I110+I112+I113+I114+I115+I116+I117+I120+I124+I126+I127+I128+I129+I130</f>
        <v>38906.247439999999</v>
      </c>
      <c r="J106" s="20">
        <f t="shared" si="17"/>
        <v>806165.12104</v>
      </c>
      <c r="K106" s="20">
        <f>K110+K112+K113+K114+K115+K116+K117+K120+K124+K126+K127+K128+K129+K130+K131</f>
        <v>-176137.50200000004</v>
      </c>
      <c r="L106" s="20">
        <f t="shared" si="18"/>
        <v>630027.61904000002</v>
      </c>
      <c r="M106" s="20">
        <f>M110+M112+M113+M114+M115+M116+M117+M120+M124+M126+M127+M128+M129+M130+M131</f>
        <v>-50578.95</v>
      </c>
      <c r="N106" s="20">
        <f t="shared" si="19"/>
        <v>579448.66904000007</v>
      </c>
      <c r="O106" s="20">
        <f>O110+O112+O113+O114+O115+O116+O117+O120+O124+O126+O127+O128+O129+O130+O131+O132</f>
        <v>-41790.71</v>
      </c>
      <c r="P106" s="20">
        <f t="shared" si="20"/>
        <v>537657.9590400001</v>
      </c>
      <c r="Q106" s="20">
        <f>Q110+Q112+Q113+Q114+Q115+Q116+Q117+Q120+Q124</f>
        <v>491814.2</v>
      </c>
      <c r="R106" s="20">
        <f>R110+R112+R113+R114+R115+R116+R117+R120+R124</f>
        <v>-135.30000000000001</v>
      </c>
      <c r="S106" s="20">
        <f t="shared" si="21"/>
        <v>491678.9</v>
      </c>
      <c r="T106" s="20">
        <f>T110+T112+T113+T114+T115+T116+T117+T120+T124+T126+T127+T128+T129+T130</f>
        <v>43321.919000000002</v>
      </c>
      <c r="U106" s="20">
        <f t="shared" si="22"/>
        <v>535000.81900000002</v>
      </c>
      <c r="V106" s="20">
        <f>V110+V112+V113+V114+V115+V116+V117+V120+V124+V126+V127+V128+V129+V130</f>
        <v>-5553.09</v>
      </c>
      <c r="W106" s="20">
        <f t="shared" si="23"/>
        <v>529447.72900000005</v>
      </c>
      <c r="X106" s="20">
        <f>X110+X112+X113+X114+X115+X116+X117+X120+X124+X126+X127+X128+X129+X130+X131</f>
        <v>184949.622</v>
      </c>
      <c r="Y106" s="20">
        <f t="shared" si="24"/>
        <v>714397.35100000002</v>
      </c>
      <c r="Z106" s="20">
        <f>Z110+Z112+Z113+Z114+Z115+Z116+Z117+Z120+Z124+Z126+Z127+Z128+Z129+Z130+Z131</f>
        <v>-401555.30000000005</v>
      </c>
      <c r="AA106" s="20">
        <f t="shared" si="25"/>
        <v>312842.05099999998</v>
      </c>
      <c r="AB106" s="20">
        <f>AB110+AB112+AB113+AB114+AB115+AB116+AB117+AB120+AB124</f>
        <v>401690.6</v>
      </c>
      <c r="AC106" s="20">
        <f>AC110+AC112+AC113+AC114+AC115+AC116+AC117+AC120+AC124</f>
        <v>0</v>
      </c>
      <c r="AD106" s="20">
        <f t="shared" si="26"/>
        <v>401690.6</v>
      </c>
      <c r="AE106" s="20">
        <f>AE110+AE112+AE113+AE114+AE115+AE116+AE117+AE120+AE124+AE126+AE127+AE128+AE129+AE130</f>
        <v>0</v>
      </c>
      <c r="AF106" s="20">
        <f t="shared" si="27"/>
        <v>401690.6</v>
      </c>
      <c r="AG106" s="20">
        <f>AG110+AG112+AG113+AG114+AG115+AG116+AG117+AG120+AG124+AG126+AG127+AG128+AG129+AG130+AG131</f>
        <v>91187.88</v>
      </c>
      <c r="AH106" s="20">
        <f t="shared" si="28"/>
        <v>492878.48</v>
      </c>
      <c r="AI106" s="20">
        <f>AI110+AI112+AI113+AI114+AI115+AI116+AI117+AI120+AI124+AI126+AI127+AI128+AI129+AI130+AI131</f>
        <v>401555.30000000005</v>
      </c>
      <c r="AJ106" s="20">
        <f t="shared" si="29"/>
        <v>894433.78</v>
      </c>
      <c r="AK106" s="21"/>
      <c r="AL106" s="22" t="s">
        <v>23</v>
      </c>
      <c r="AM106" s="23"/>
    </row>
    <row r="107" spans="1:56" x14ac:dyDescent="0.35">
      <c r="A107" s="73"/>
      <c r="B107" s="80" t="s">
        <v>145</v>
      </c>
      <c r="C107" s="83" t="s">
        <v>20</v>
      </c>
      <c r="D107" s="13">
        <f>D111+D121+D125</f>
        <v>119077</v>
      </c>
      <c r="E107" s="13">
        <f>E111+E121+E125</f>
        <v>0</v>
      </c>
      <c r="F107" s="14">
        <f t="shared" si="15"/>
        <v>119077</v>
      </c>
      <c r="G107" s="14">
        <f>G111+G121+G125</f>
        <v>0</v>
      </c>
      <c r="H107" s="14">
        <f t="shared" si="16"/>
        <v>119077</v>
      </c>
      <c r="I107" s="14">
        <f>I111+I121+I125</f>
        <v>0</v>
      </c>
      <c r="J107" s="14">
        <f t="shared" si="17"/>
        <v>119077</v>
      </c>
      <c r="K107" s="14">
        <f>K111+K121+K125</f>
        <v>0</v>
      </c>
      <c r="L107" s="14">
        <f t="shared" si="18"/>
        <v>119077</v>
      </c>
      <c r="M107" s="14">
        <f>M111+M121+M125</f>
        <v>0</v>
      </c>
      <c r="N107" s="14">
        <f t="shared" si="19"/>
        <v>119077</v>
      </c>
      <c r="O107" s="14">
        <f>O111+O121+O125</f>
        <v>0</v>
      </c>
      <c r="P107" s="77">
        <f t="shared" si="20"/>
        <v>119077</v>
      </c>
      <c r="Q107" s="14">
        <f>Q111+Q121+Q125</f>
        <v>30161.7</v>
      </c>
      <c r="R107" s="14">
        <f>R111+R121+R125</f>
        <v>0</v>
      </c>
      <c r="S107" s="14">
        <f t="shared" si="21"/>
        <v>30161.7</v>
      </c>
      <c r="T107" s="14">
        <f>T111+T121+T125</f>
        <v>0</v>
      </c>
      <c r="U107" s="14">
        <f t="shared" si="22"/>
        <v>30161.7</v>
      </c>
      <c r="V107" s="14">
        <f>V111+V121+V125</f>
        <v>0</v>
      </c>
      <c r="W107" s="14">
        <f t="shared" si="23"/>
        <v>30161.7</v>
      </c>
      <c r="X107" s="14">
        <f>X111+X121+X125</f>
        <v>0</v>
      </c>
      <c r="Y107" s="14">
        <f t="shared" si="24"/>
        <v>30161.7</v>
      </c>
      <c r="Z107" s="14">
        <f>Z111+Z121+Z125</f>
        <v>0</v>
      </c>
      <c r="AA107" s="77">
        <f t="shared" si="25"/>
        <v>30161.7</v>
      </c>
      <c r="AB107" s="14">
        <f>AB111+AB121+AB125</f>
        <v>0</v>
      </c>
      <c r="AC107" s="14">
        <f>AC111+AC121+AC125</f>
        <v>0</v>
      </c>
      <c r="AD107" s="14">
        <f t="shared" si="26"/>
        <v>0</v>
      </c>
      <c r="AE107" s="14">
        <f>AE111+AE121+AE125</f>
        <v>0</v>
      </c>
      <c r="AF107" s="14">
        <f t="shared" si="27"/>
        <v>0</v>
      </c>
      <c r="AG107" s="14">
        <f>AG111+AG121+AG125</f>
        <v>0</v>
      </c>
      <c r="AH107" s="14">
        <f t="shared" si="28"/>
        <v>0</v>
      </c>
      <c r="AI107" s="14">
        <f>AI111+AI121+AI125</f>
        <v>0</v>
      </c>
      <c r="AJ107" s="77">
        <f t="shared" si="29"/>
        <v>0</v>
      </c>
      <c r="AM107" s="25"/>
    </row>
    <row r="108" spans="1:56" ht="54" x14ac:dyDescent="0.35">
      <c r="A108" s="73" t="s">
        <v>146</v>
      </c>
      <c r="B108" s="80" t="s">
        <v>147</v>
      </c>
      <c r="C108" s="88" t="s">
        <v>136</v>
      </c>
      <c r="D108" s="13">
        <f>D110+D111</f>
        <v>0</v>
      </c>
      <c r="E108" s="13">
        <f>E110+E111</f>
        <v>0</v>
      </c>
      <c r="F108" s="14">
        <f t="shared" si="15"/>
        <v>0</v>
      </c>
      <c r="G108" s="14">
        <f>G110+G111</f>
        <v>0</v>
      </c>
      <c r="H108" s="14">
        <f t="shared" si="16"/>
        <v>0</v>
      </c>
      <c r="I108" s="14">
        <f>I110+I111</f>
        <v>0</v>
      </c>
      <c r="J108" s="14">
        <f t="shared" si="17"/>
        <v>0</v>
      </c>
      <c r="K108" s="14">
        <f>K110+K111</f>
        <v>0</v>
      </c>
      <c r="L108" s="14">
        <f t="shared" si="18"/>
        <v>0</v>
      </c>
      <c r="M108" s="14">
        <f>M110+M111</f>
        <v>0</v>
      </c>
      <c r="N108" s="14">
        <f t="shared" si="19"/>
        <v>0</v>
      </c>
      <c r="O108" s="14">
        <f>O110+O111</f>
        <v>0</v>
      </c>
      <c r="P108" s="77">
        <f t="shared" si="20"/>
        <v>0</v>
      </c>
      <c r="Q108" s="14">
        <f>Q110+Q111</f>
        <v>40215.599999999999</v>
      </c>
      <c r="R108" s="14">
        <f>R110+R111</f>
        <v>0</v>
      </c>
      <c r="S108" s="14">
        <f t="shared" si="21"/>
        <v>40215.599999999999</v>
      </c>
      <c r="T108" s="14">
        <f>T110+T111</f>
        <v>0</v>
      </c>
      <c r="U108" s="14">
        <f t="shared" si="22"/>
        <v>40215.599999999999</v>
      </c>
      <c r="V108" s="14">
        <f>V110+V111</f>
        <v>0</v>
      </c>
      <c r="W108" s="14">
        <f t="shared" si="23"/>
        <v>40215.599999999999</v>
      </c>
      <c r="X108" s="14">
        <f>X110+X111</f>
        <v>0</v>
      </c>
      <c r="Y108" s="14">
        <f t="shared" si="24"/>
        <v>40215.599999999999</v>
      </c>
      <c r="Z108" s="14">
        <f>Z110+Z111</f>
        <v>0</v>
      </c>
      <c r="AA108" s="77">
        <f t="shared" si="25"/>
        <v>40215.599999999999</v>
      </c>
      <c r="AB108" s="14">
        <f>AB110+AB111</f>
        <v>0</v>
      </c>
      <c r="AC108" s="14">
        <f>AC110+AC111</f>
        <v>0</v>
      </c>
      <c r="AD108" s="14">
        <f t="shared" si="26"/>
        <v>0</v>
      </c>
      <c r="AE108" s="14">
        <f>AE110+AE111</f>
        <v>0</v>
      </c>
      <c r="AF108" s="14">
        <f t="shared" si="27"/>
        <v>0</v>
      </c>
      <c r="AG108" s="14">
        <f>AG110+AG111</f>
        <v>0</v>
      </c>
      <c r="AH108" s="14">
        <f t="shared" si="28"/>
        <v>0</v>
      </c>
      <c r="AI108" s="14">
        <f>AI110+AI111</f>
        <v>0</v>
      </c>
      <c r="AJ108" s="77">
        <f t="shared" si="29"/>
        <v>0</v>
      </c>
      <c r="AM108" s="25"/>
    </row>
    <row r="109" spans="1:56" x14ac:dyDescent="0.35">
      <c r="A109" s="73"/>
      <c r="B109" s="80" t="s">
        <v>21</v>
      </c>
      <c r="C109" s="80"/>
      <c r="D109" s="13"/>
      <c r="E109" s="13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77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7"/>
      <c r="AB109" s="14"/>
      <c r="AC109" s="14"/>
      <c r="AD109" s="14"/>
      <c r="AE109" s="14"/>
      <c r="AF109" s="14"/>
      <c r="AG109" s="14"/>
      <c r="AH109" s="14"/>
      <c r="AI109" s="14"/>
      <c r="AJ109" s="77"/>
      <c r="AM109" s="25"/>
    </row>
    <row r="110" spans="1:56" s="27" customFormat="1" hidden="1" x14ac:dyDescent="0.35">
      <c r="A110" s="28"/>
      <c r="B110" s="29" t="s">
        <v>22</v>
      </c>
      <c r="C110" s="52"/>
      <c r="D110" s="30">
        <v>0</v>
      </c>
      <c r="E110" s="31"/>
      <c r="F110" s="30">
        <f t="shared" si="15"/>
        <v>0</v>
      </c>
      <c r="G110" s="32"/>
      <c r="H110" s="33">
        <f t="shared" si="16"/>
        <v>0</v>
      </c>
      <c r="I110" s="14"/>
      <c r="J110" s="33">
        <f t="shared" si="17"/>
        <v>0</v>
      </c>
      <c r="K110" s="14"/>
      <c r="L110" s="33">
        <f t="shared" si="18"/>
        <v>0</v>
      </c>
      <c r="M110" s="14"/>
      <c r="N110" s="33">
        <f t="shared" ref="N110:N173" si="30">L110+M110</f>
        <v>0</v>
      </c>
      <c r="O110" s="32"/>
      <c r="P110" s="33">
        <f t="shared" ref="P110:P173" si="31">N110+O110</f>
        <v>0</v>
      </c>
      <c r="Q110" s="33">
        <v>10053.9</v>
      </c>
      <c r="R110" s="32"/>
      <c r="S110" s="33">
        <f t="shared" ref="S110:S173" si="32">Q110+R110</f>
        <v>10053.9</v>
      </c>
      <c r="T110" s="32"/>
      <c r="U110" s="33">
        <f t="shared" ref="U110:U173" si="33">S110+T110</f>
        <v>10053.9</v>
      </c>
      <c r="V110" s="14"/>
      <c r="W110" s="33">
        <f t="shared" ref="W110:W173" si="34">U110+V110</f>
        <v>10053.9</v>
      </c>
      <c r="X110" s="14"/>
      <c r="Y110" s="33">
        <f t="shared" ref="Y110:Y173" si="35">W110+X110</f>
        <v>10053.9</v>
      </c>
      <c r="Z110" s="32"/>
      <c r="AA110" s="33">
        <f t="shared" ref="AA110:AA173" si="36">Y110+Z110</f>
        <v>10053.9</v>
      </c>
      <c r="AB110" s="33">
        <v>0</v>
      </c>
      <c r="AC110" s="32"/>
      <c r="AD110" s="33">
        <f t="shared" ref="AD110:AD173" si="37">AB110+AC110</f>
        <v>0</v>
      </c>
      <c r="AE110" s="32"/>
      <c r="AF110" s="33">
        <f t="shared" ref="AF110:AF173" si="38">AD110+AE110</f>
        <v>0</v>
      </c>
      <c r="AG110" s="14"/>
      <c r="AH110" s="33">
        <f t="shared" ref="AH110:AH173" si="39">AF110+AG110</f>
        <v>0</v>
      </c>
      <c r="AI110" s="32"/>
      <c r="AJ110" s="33">
        <f t="shared" ref="AJ110:AJ173" si="40">AH110+AI110</f>
        <v>0</v>
      </c>
      <c r="AK110" s="34" t="s">
        <v>148</v>
      </c>
      <c r="AL110" s="35" t="s">
        <v>23</v>
      </c>
      <c r="AM110" s="36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</row>
    <row r="111" spans="1:56" x14ac:dyDescent="0.35">
      <c r="A111" s="73"/>
      <c r="B111" s="80" t="s">
        <v>145</v>
      </c>
      <c r="C111" s="83" t="s">
        <v>20</v>
      </c>
      <c r="D111" s="13">
        <v>0</v>
      </c>
      <c r="E111" s="13"/>
      <c r="F111" s="14">
        <f t="shared" si="15"/>
        <v>0</v>
      </c>
      <c r="G111" s="14"/>
      <c r="H111" s="14">
        <f t="shared" si="16"/>
        <v>0</v>
      </c>
      <c r="I111" s="14"/>
      <c r="J111" s="14">
        <f t="shared" si="17"/>
        <v>0</v>
      </c>
      <c r="K111" s="14"/>
      <c r="L111" s="14">
        <f t="shared" si="18"/>
        <v>0</v>
      </c>
      <c r="M111" s="14"/>
      <c r="N111" s="14">
        <f t="shared" si="30"/>
        <v>0</v>
      </c>
      <c r="O111" s="14"/>
      <c r="P111" s="77">
        <f t="shared" si="31"/>
        <v>0</v>
      </c>
      <c r="Q111" s="14">
        <v>30161.7</v>
      </c>
      <c r="R111" s="14"/>
      <c r="S111" s="14">
        <f t="shared" si="32"/>
        <v>30161.7</v>
      </c>
      <c r="T111" s="14"/>
      <c r="U111" s="14">
        <f t="shared" si="33"/>
        <v>30161.7</v>
      </c>
      <c r="V111" s="14"/>
      <c r="W111" s="14">
        <f t="shared" si="34"/>
        <v>30161.7</v>
      </c>
      <c r="X111" s="14"/>
      <c r="Y111" s="14">
        <f t="shared" si="35"/>
        <v>30161.7</v>
      </c>
      <c r="Z111" s="14"/>
      <c r="AA111" s="77">
        <f t="shared" si="36"/>
        <v>30161.7</v>
      </c>
      <c r="AB111" s="14">
        <v>0</v>
      </c>
      <c r="AC111" s="14"/>
      <c r="AD111" s="14">
        <f t="shared" si="37"/>
        <v>0</v>
      </c>
      <c r="AE111" s="14"/>
      <c r="AF111" s="14">
        <f t="shared" si="38"/>
        <v>0</v>
      </c>
      <c r="AG111" s="14"/>
      <c r="AH111" s="14">
        <f t="shared" si="39"/>
        <v>0</v>
      </c>
      <c r="AI111" s="14"/>
      <c r="AJ111" s="77">
        <f t="shared" si="40"/>
        <v>0</v>
      </c>
      <c r="AK111" s="3" t="s">
        <v>148</v>
      </c>
      <c r="AM111" s="25"/>
    </row>
    <row r="112" spans="1:56" ht="51.75" customHeight="1" x14ac:dyDescent="0.35">
      <c r="A112" s="73" t="s">
        <v>149</v>
      </c>
      <c r="B112" s="80" t="s">
        <v>150</v>
      </c>
      <c r="C112" s="88" t="s">
        <v>136</v>
      </c>
      <c r="D112" s="13">
        <v>0</v>
      </c>
      <c r="E112" s="13"/>
      <c r="F112" s="14">
        <f t="shared" si="15"/>
        <v>0</v>
      </c>
      <c r="G112" s="14"/>
      <c r="H112" s="14">
        <f t="shared" si="16"/>
        <v>0</v>
      </c>
      <c r="I112" s="14"/>
      <c r="J112" s="14">
        <f t="shared" si="17"/>
        <v>0</v>
      </c>
      <c r="K112" s="14"/>
      <c r="L112" s="14">
        <f t="shared" si="18"/>
        <v>0</v>
      </c>
      <c r="M112" s="14"/>
      <c r="N112" s="14">
        <f t="shared" si="30"/>
        <v>0</v>
      </c>
      <c r="O112" s="14"/>
      <c r="P112" s="77">
        <f t="shared" si="31"/>
        <v>0</v>
      </c>
      <c r="Q112" s="14">
        <v>29234.799999999999</v>
      </c>
      <c r="R112" s="14"/>
      <c r="S112" s="14">
        <f t="shared" si="32"/>
        <v>29234.799999999999</v>
      </c>
      <c r="T112" s="14"/>
      <c r="U112" s="14">
        <f t="shared" si="33"/>
        <v>29234.799999999999</v>
      </c>
      <c r="V112" s="14"/>
      <c r="W112" s="14">
        <f t="shared" si="34"/>
        <v>29234.799999999999</v>
      </c>
      <c r="X112" s="14"/>
      <c r="Y112" s="14">
        <f t="shared" si="35"/>
        <v>29234.799999999999</v>
      </c>
      <c r="Z112" s="14"/>
      <c r="AA112" s="77">
        <f t="shared" si="36"/>
        <v>29234.799999999999</v>
      </c>
      <c r="AB112" s="14">
        <v>0</v>
      </c>
      <c r="AC112" s="14"/>
      <c r="AD112" s="14">
        <f t="shared" si="37"/>
        <v>0</v>
      </c>
      <c r="AE112" s="14"/>
      <c r="AF112" s="14">
        <f t="shared" si="38"/>
        <v>0</v>
      </c>
      <c r="AG112" s="14"/>
      <c r="AH112" s="14">
        <f t="shared" si="39"/>
        <v>0</v>
      </c>
      <c r="AI112" s="14"/>
      <c r="AJ112" s="77">
        <f t="shared" si="40"/>
        <v>0</v>
      </c>
      <c r="AK112" s="3" t="s">
        <v>151</v>
      </c>
      <c r="AM112" s="25"/>
    </row>
    <row r="113" spans="1:56" ht="54" x14ac:dyDescent="0.35">
      <c r="A113" s="73" t="s">
        <v>152</v>
      </c>
      <c r="B113" s="80" t="s">
        <v>153</v>
      </c>
      <c r="C113" s="88" t="s">
        <v>136</v>
      </c>
      <c r="D113" s="13">
        <v>0</v>
      </c>
      <c r="E113" s="13"/>
      <c r="F113" s="14">
        <f t="shared" si="15"/>
        <v>0</v>
      </c>
      <c r="G113" s="14">
        <v>2887.2343700000001</v>
      </c>
      <c r="H113" s="14">
        <f t="shared" si="16"/>
        <v>2887.2343700000001</v>
      </c>
      <c r="I113" s="14"/>
      <c r="J113" s="14">
        <f t="shared" si="17"/>
        <v>2887.2343700000001</v>
      </c>
      <c r="K113" s="14"/>
      <c r="L113" s="14">
        <f t="shared" si="18"/>
        <v>2887.2343700000001</v>
      </c>
      <c r="M113" s="14"/>
      <c r="N113" s="14">
        <f t="shared" si="30"/>
        <v>2887.2343700000001</v>
      </c>
      <c r="O113" s="14"/>
      <c r="P113" s="77">
        <f t="shared" si="31"/>
        <v>2887.2343700000001</v>
      </c>
      <c r="Q113" s="14">
        <v>401690.6</v>
      </c>
      <c r="R113" s="14">
        <v>-135.30000000000001</v>
      </c>
      <c r="S113" s="14">
        <f t="shared" si="32"/>
        <v>401555.3</v>
      </c>
      <c r="T113" s="14"/>
      <c r="U113" s="14">
        <f t="shared" si="33"/>
        <v>401555.3</v>
      </c>
      <c r="V113" s="14"/>
      <c r="W113" s="14">
        <f t="shared" si="34"/>
        <v>401555.3</v>
      </c>
      <c r="X113" s="14"/>
      <c r="Y113" s="14">
        <f t="shared" si="35"/>
        <v>401555.3</v>
      </c>
      <c r="Z113" s="14">
        <f>-195595.7-205959.6</f>
        <v>-401555.30000000005</v>
      </c>
      <c r="AA113" s="77">
        <f t="shared" si="36"/>
        <v>0</v>
      </c>
      <c r="AB113" s="14">
        <v>401690.6</v>
      </c>
      <c r="AC113" s="14"/>
      <c r="AD113" s="14">
        <f t="shared" si="37"/>
        <v>401690.6</v>
      </c>
      <c r="AE113" s="14"/>
      <c r="AF113" s="14">
        <f t="shared" si="38"/>
        <v>401690.6</v>
      </c>
      <c r="AG113" s="14"/>
      <c r="AH113" s="14">
        <f t="shared" si="39"/>
        <v>401690.6</v>
      </c>
      <c r="AI113" s="14">
        <f>195595.7+205959.6</f>
        <v>401555.30000000005</v>
      </c>
      <c r="AJ113" s="77">
        <f t="shared" si="40"/>
        <v>803245.9</v>
      </c>
      <c r="AK113" s="3" t="s">
        <v>154</v>
      </c>
      <c r="AM113" s="25"/>
    </row>
    <row r="114" spans="1:56" ht="49.5" customHeight="1" x14ac:dyDescent="0.35">
      <c r="A114" s="73" t="s">
        <v>155</v>
      </c>
      <c r="B114" s="80" t="s">
        <v>156</v>
      </c>
      <c r="C114" s="88" t="s">
        <v>136</v>
      </c>
      <c r="D114" s="13">
        <v>51663.399999999994</v>
      </c>
      <c r="E114" s="13">
        <v>30694.9</v>
      </c>
      <c r="F114" s="14">
        <f t="shared" si="15"/>
        <v>82358.299999999988</v>
      </c>
      <c r="G114" s="14">
        <v>2166.1999999999998</v>
      </c>
      <c r="H114" s="14">
        <f t="shared" si="16"/>
        <v>84524.499999999985</v>
      </c>
      <c r="I114" s="14"/>
      <c r="J114" s="14">
        <f t="shared" si="17"/>
        <v>84524.499999999985</v>
      </c>
      <c r="K114" s="14">
        <v>-82358.3</v>
      </c>
      <c r="L114" s="14">
        <f t="shared" si="18"/>
        <v>2166.1999999999825</v>
      </c>
      <c r="M114" s="14"/>
      <c r="N114" s="14">
        <f t="shared" si="30"/>
        <v>2166.1999999999825</v>
      </c>
      <c r="O114" s="14"/>
      <c r="P114" s="77">
        <f t="shared" si="31"/>
        <v>2166.1999999999825</v>
      </c>
      <c r="Q114" s="14">
        <v>50834.9</v>
      </c>
      <c r="R114" s="14"/>
      <c r="S114" s="14">
        <f t="shared" si="32"/>
        <v>50834.9</v>
      </c>
      <c r="T114" s="14"/>
      <c r="U114" s="14">
        <f t="shared" si="33"/>
        <v>50834.9</v>
      </c>
      <c r="V114" s="14"/>
      <c r="W114" s="14">
        <f t="shared" si="34"/>
        <v>50834.9</v>
      </c>
      <c r="X114" s="14">
        <v>82358.3</v>
      </c>
      <c r="Y114" s="14">
        <f t="shared" si="35"/>
        <v>133193.20000000001</v>
      </c>
      <c r="Z114" s="14"/>
      <c r="AA114" s="77">
        <f t="shared" si="36"/>
        <v>133193.20000000001</v>
      </c>
      <c r="AB114" s="14">
        <v>0</v>
      </c>
      <c r="AC114" s="14"/>
      <c r="AD114" s="14">
        <f t="shared" si="37"/>
        <v>0</v>
      </c>
      <c r="AE114" s="14"/>
      <c r="AF114" s="14">
        <f t="shared" si="38"/>
        <v>0</v>
      </c>
      <c r="AG114" s="14"/>
      <c r="AH114" s="14">
        <f t="shared" si="39"/>
        <v>0</v>
      </c>
      <c r="AI114" s="14"/>
      <c r="AJ114" s="77">
        <f t="shared" si="40"/>
        <v>0</v>
      </c>
      <c r="AK114" s="3" t="s">
        <v>157</v>
      </c>
      <c r="AM114" s="25"/>
    </row>
    <row r="115" spans="1:56" ht="54" x14ac:dyDescent="0.35">
      <c r="A115" s="73" t="s">
        <v>158</v>
      </c>
      <c r="B115" s="80" t="s">
        <v>159</v>
      </c>
      <c r="C115" s="88" t="s">
        <v>136</v>
      </c>
      <c r="D115" s="13">
        <v>420626.60000000003</v>
      </c>
      <c r="E115" s="13">
        <v>-53126.3</v>
      </c>
      <c r="F115" s="14">
        <f t="shared" si="15"/>
        <v>367500.30000000005</v>
      </c>
      <c r="G115" s="14"/>
      <c r="H115" s="14">
        <f t="shared" si="16"/>
        <v>367500.30000000005</v>
      </c>
      <c r="I115" s="14"/>
      <c r="J115" s="14">
        <f t="shared" ref="J115:J177" si="41">H115+I115</f>
        <v>367500.30000000005</v>
      </c>
      <c r="K115" s="14"/>
      <c r="L115" s="14">
        <f t="shared" ref="L115:L177" si="42">J115+K115</f>
        <v>367500.30000000005</v>
      </c>
      <c r="M115" s="14"/>
      <c r="N115" s="14">
        <f t="shared" si="30"/>
        <v>367500.30000000005</v>
      </c>
      <c r="O115" s="14"/>
      <c r="P115" s="77">
        <f t="shared" si="31"/>
        <v>367500.30000000005</v>
      </c>
      <c r="Q115" s="14">
        <v>0</v>
      </c>
      <c r="R115" s="14"/>
      <c r="S115" s="14">
        <f t="shared" si="32"/>
        <v>0</v>
      </c>
      <c r="T115" s="14"/>
      <c r="U115" s="14">
        <f t="shared" si="33"/>
        <v>0</v>
      </c>
      <c r="V115" s="14"/>
      <c r="W115" s="14">
        <f t="shared" si="34"/>
        <v>0</v>
      </c>
      <c r="X115" s="14"/>
      <c r="Y115" s="14">
        <f t="shared" si="35"/>
        <v>0</v>
      </c>
      <c r="Z115" s="14"/>
      <c r="AA115" s="77">
        <f t="shared" si="36"/>
        <v>0</v>
      </c>
      <c r="AB115" s="14">
        <v>0</v>
      </c>
      <c r="AC115" s="14"/>
      <c r="AD115" s="14">
        <f t="shared" si="37"/>
        <v>0</v>
      </c>
      <c r="AE115" s="14"/>
      <c r="AF115" s="14">
        <f t="shared" si="38"/>
        <v>0</v>
      </c>
      <c r="AG115" s="14"/>
      <c r="AH115" s="14">
        <f t="shared" si="39"/>
        <v>0</v>
      </c>
      <c r="AI115" s="14"/>
      <c r="AJ115" s="77">
        <f t="shared" si="40"/>
        <v>0</v>
      </c>
      <c r="AK115" s="3" t="s">
        <v>160</v>
      </c>
      <c r="AM115" s="25"/>
    </row>
    <row r="116" spans="1:56" ht="54" x14ac:dyDescent="0.35">
      <c r="A116" s="73" t="s">
        <v>161</v>
      </c>
      <c r="B116" s="84" t="s">
        <v>162</v>
      </c>
      <c r="C116" s="88" t="s">
        <v>136</v>
      </c>
      <c r="D116" s="13">
        <v>130463.40000000001</v>
      </c>
      <c r="E116" s="13">
        <v>-195</v>
      </c>
      <c r="F116" s="14">
        <f t="shared" si="15"/>
        <v>130268.40000000001</v>
      </c>
      <c r="G116" s="14">
        <v>7323.8743599999998</v>
      </c>
      <c r="H116" s="14">
        <f t="shared" si="16"/>
        <v>137592.27436000001</v>
      </c>
      <c r="I116" s="14"/>
      <c r="J116" s="14">
        <f t="shared" si="41"/>
        <v>137592.27436000001</v>
      </c>
      <c r="K116" s="14">
        <v>-130268.4</v>
      </c>
      <c r="L116" s="14">
        <f t="shared" si="42"/>
        <v>7323.8743600000162</v>
      </c>
      <c r="M116" s="14"/>
      <c r="N116" s="14">
        <f t="shared" si="30"/>
        <v>7323.8743600000162</v>
      </c>
      <c r="O116" s="14"/>
      <c r="P116" s="77">
        <f t="shared" si="31"/>
        <v>7323.8743600000162</v>
      </c>
      <c r="Q116" s="14">
        <v>0</v>
      </c>
      <c r="R116" s="14"/>
      <c r="S116" s="14">
        <f t="shared" si="32"/>
        <v>0</v>
      </c>
      <c r="T116" s="14"/>
      <c r="U116" s="14">
        <f t="shared" si="33"/>
        <v>0</v>
      </c>
      <c r="V116" s="14"/>
      <c r="W116" s="14">
        <f t="shared" si="34"/>
        <v>0</v>
      </c>
      <c r="X116" s="14">
        <v>39080.519999999997</v>
      </c>
      <c r="Y116" s="14">
        <f t="shared" si="35"/>
        <v>39080.519999999997</v>
      </c>
      <c r="Z116" s="14"/>
      <c r="AA116" s="77">
        <f t="shared" si="36"/>
        <v>39080.519999999997</v>
      </c>
      <c r="AB116" s="14">
        <v>0</v>
      </c>
      <c r="AC116" s="14"/>
      <c r="AD116" s="14">
        <f t="shared" si="37"/>
        <v>0</v>
      </c>
      <c r="AE116" s="14"/>
      <c r="AF116" s="14">
        <f t="shared" si="38"/>
        <v>0</v>
      </c>
      <c r="AG116" s="14">
        <v>91187.88</v>
      </c>
      <c r="AH116" s="14">
        <f t="shared" si="39"/>
        <v>91187.88</v>
      </c>
      <c r="AI116" s="14"/>
      <c r="AJ116" s="77">
        <f t="shared" si="40"/>
        <v>91187.88</v>
      </c>
      <c r="AK116" s="3" t="s">
        <v>163</v>
      </c>
      <c r="AM116" s="25"/>
    </row>
    <row r="117" spans="1:56" ht="54" x14ac:dyDescent="0.35">
      <c r="A117" s="73" t="s">
        <v>164</v>
      </c>
      <c r="B117" s="80" t="s">
        <v>165</v>
      </c>
      <c r="C117" s="88" t="s">
        <v>136</v>
      </c>
      <c r="D117" s="13">
        <v>105000.5</v>
      </c>
      <c r="E117" s="13">
        <v>-225.1</v>
      </c>
      <c r="F117" s="14">
        <f t="shared" si="15"/>
        <v>104775.4</v>
      </c>
      <c r="G117" s="14">
        <v>9546.2330500000007</v>
      </c>
      <c r="H117" s="14">
        <f t="shared" si="16"/>
        <v>114321.63304999999</v>
      </c>
      <c r="I117" s="14"/>
      <c r="J117" s="14">
        <f t="shared" si="41"/>
        <v>114321.63304999999</v>
      </c>
      <c r="K117" s="14">
        <v>-63510.802000000003</v>
      </c>
      <c r="L117" s="14">
        <f t="shared" si="42"/>
        <v>50810.831049999986</v>
      </c>
      <c r="M117" s="14"/>
      <c r="N117" s="14">
        <f t="shared" si="30"/>
        <v>50810.831049999986</v>
      </c>
      <c r="O117" s="14"/>
      <c r="P117" s="77">
        <f t="shared" si="31"/>
        <v>50810.831049999986</v>
      </c>
      <c r="Q117" s="14">
        <v>0</v>
      </c>
      <c r="R117" s="14"/>
      <c r="S117" s="14">
        <f t="shared" si="32"/>
        <v>0</v>
      </c>
      <c r="T117" s="14">
        <v>38326.35</v>
      </c>
      <c r="U117" s="14">
        <f t="shared" si="33"/>
        <v>38326.35</v>
      </c>
      <c r="V117" s="14">
        <v>-5553.09</v>
      </c>
      <c r="W117" s="14">
        <f t="shared" si="34"/>
        <v>32773.259999999995</v>
      </c>
      <c r="X117" s="14">
        <v>63510.802000000003</v>
      </c>
      <c r="Y117" s="14">
        <f t="shared" si="35"/>
        <v>96284.062000000005</v>
      </c>
      <c r="Z117" s="14"/>
      <c r="AA117" s="77">
        <f t="shared" si="36"/>
        <v>96284.062000000005</v>
      </c>
      <c r="AB117" s="14">
        <v>0</v>
      </c>
      <c r="AC117" s="14"/>
      <c r="AD117" s="14">
        <f t="shared" si="37"/>
        <v>0</v>
      </c>
      <c r="AE117" s="14"/>
      <c r="AF117" s="14">
        <f t="shared" si="38"/>
        <v>0</v>
      </c>
      <c r="AG117" s="14"/>
      <c r="AH117" s="14">
        <f t="shared" si="39"/>
        <v>0</v>
      </c>
      <c r="AI117" s="14"/>
      <c r="AJ117" s="77">
        <f t="shared" si="40"/>
        <v>0</v>
      </c>
      <c r="AK117" s="3" t="s">
        <v>166</v>
      </c>
      <c r="AM117" s="25"/>
    </row>
    <row r="118" spans="1:56" ht="54" x14ac:dyDescent="0.35">
      <c r="A118" s="73" t="s">
        <v>167</v>
      </c>
      <c r="B118" s="80" t="s">
        <v>168</v>
      </c>
      <c r="C118" s="88" t="s">
        <v>136</v>
      </c>
      <c r="D118" s="13">
        <f>D120+D121</f>
        <v>7655.9</v>
      </c>
      <c r="E118" s="13">
        <f>E120+E121</f>
        <v>0</v>
      </c>
      <c r="F118" s="14">
        <f t="shared" si="15"/>
        <v>7655.9</v>
      </c>
      <c r="G118" s="14">
        <f>G120+G121</f>
        <v>0</v>
      </c>
      <c r="H118" s="14">
        <f t="shared" si="16"/>
        <v>7655.9</v>
      </c>
      <c r="I118" s="14">
        <f>I120+I121</f>
        <v>0</v>
      </c>
      <c r="J118" s="14">
        <f t="shared" si="41"/>
        <v>7655.9</v>
      </c>
      <c r="K118" s="14">
        <f>K120+K121</f>
        <v>0</v>
      </c>
      <c r="L118" s="14">
        <f t="shared" si="42"/>
        <v>7655.9</v>
      </c>
      <c r="M118" s="14">
        <f>M120+M121</f>
        <v>0</v>
      </c>
      <c r="N118" s="14">
        <f t="shared" si="30"/>
        <v>7655.9</v>
      </c>
      <c r="O118" s="14">
        <f>O120+O121</f>
        <v>0</v>
      </c>
      <c r="P118" s="77">
        <f t="shared" si="31"/>
        <v>7655.9</v>
      </c>
      <c r="Q118" s="14">
        <f>Q120+Q121</f>
        <v>0</v>
      </c>
      <c r="R118" s="14">
        <f>R120+R121</f>
        <v>0</v>
      </c>
      <c r="S118" s="14">
        <f t="shared" si="32"/>
        <v>0</v>
      </c>
      <c r="T118" s="14">
        <f>T120+T121</f>
        <v>0</v>
      </c>
      <c r="U118" s="14">
        <f t="shared" si="33"/>
        <v>0</v>
      </c>
      <c r="V118" s="14">
        <f>V120+V121</f>
        <v>0</v>
      </c>
      <c r="W118" s="14">
        <f t="shared" si="34"/>
        <v>0</v>
      </c>
      <c r="X118" s="14">
        <f>X120+X121</f>
        <v>0</v>
      </c>
      <c r="Y118" s="14">
        <f t="shared" si="35"/>
        <v>0</v>
      </c>
      <c r="Z118" s="14">
        <f>Z120+Z121</f>
        <v>0</v>
      </c>
      <c r="AA118" s="77">
        <f t="shared" si="36"/>
        <v>0</v>
      </c>
      <c r="AB118" s="14">
        <f>AB120+AB121</f>
        <v>0</v>
      </c>
      <c r="AC118" s="14">
        <f>AC120+AC121</f>
        <v>0</v>
      </c>
      <c r="AD118" s="14">
        <f t="shared" si="37"/>
        <v>0</v>
      </c>
      <c r="AE118" s="14">
        <f>AE120+AE121</f>
        <v>0</v>
      </c>
      <c r="AF118" s="14">
        <f t="shared" si="38"/>
        <v>0</v>
      </c>
      <c r="AG118" s="14">
        <f>AG120+AG121</f>
        <v>0</v>
      </c>
      <c r="AH118" s="14">
        <f t="shared" si="39"/>
        <v>0</v>
      </c>
      <c r="AI118" s="14">
        <f>AI120+AI121</f>
        <v>0</v>
      </c>
      <c r="AJ118" s="77">
        <f t="shared" si="40"/>
        <v>0</v>
      </c>
      <c r="AM118" s="25"/>
    </row>
    <row r="119" spans="1:56" x14ac:dyDescent="0.35">
      <c r="A119" s="73"/>
      <c r="B119" s="80" t="s">
        <v>21</v>
      </c>
      <c r="C119" s="88"/>
      <c r="D119" s="13"/>
      <c r="E119" s="13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77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7"/>
      <c r="AB119" s="14"/>
      <c r="AC119" s="14"/>
      <c r="AD119" s="14"/>
      <c r="AE119" s="14"/>
      <c r="AF119" s="14"/>
      <c r="AG119" s="14"/>
      <c r="AH119" s="14"/>
      <c r="AI119" s="14"/>
      <c r="AJ119" s="77"/>
      <c r="AM119" s="25"/>
    </row>
    <row r="120" spans="1:56" s="1" customFormat="1" hidden="1" x14ac:dyDescent="0.35">
      <c r="A120" s="39"/>
      <c r="B120" s="53" t="s">
        <v>22</v>
      </c>
      <c r="C120" s="54"/>
      <c r="D120" s="55">
        <v>1914</v>
      </c>
      <c r="E120" s="31"/>
      <c r="F120" s="55">
        <f t="shared" si="15"/>
        <v>1914</v>
      </c>
      <c r="G120" s="32"/>
      <c r="H120" s="56">
        <f t="shared" si="16"/>
        <v>1914</v>
      </c>
      <c r="I120" s="14"/>
      <c r="J120" s="56">
        <f t="shared" si="41"/>
        <v>1914</v>
      </c>
      <c r="K120" s="14"/>
      <c r="L120" s="56">
        <f t="shared" si="42"/>
        <v>1914</v>
      </c>
      <c r="M120" s="14"/>
      <c r="N120" s="56">
        <f t="shared" si="30"/>
        <v>1914</v>
      </c>
      <c r="O120" s="32"/>
      <c r="P120" s="56">
        <f t="shared" si="31"/>
        <v>1914</v>
      </c>
      <c r="Q120" s="56">
        <v>0</v>
      </c>
      <c r="R120" s="32"/>
      <c r="S120" s="56">
        <f t="shared" si="32"/>
        <v>0</v>
      </c>
      <c r="T120" s="32"/>
      <c r="U120" s="56">
        <f t="shared" si="33"/>
        <v>0</v>
      </c>
      <c r="V120" s="14"/>
      <c r="W120" s="56">
        <f t="shared" si="34"/>
        <v>0</v>
      </c>
      <c r="X120" s="14"/>
      <c r="Y120" s="56">
        <f t="shared" si="35"/>
        <v>0</v>
      </c>
      <c r="Z120" s="32"/>
      <c r="AA120" s="56">
        <f t="shared" si="36"/>
        <v>0</v>
      </c>
      <c r="AB120" s="56">
        <v>0</v>
      </c>
      <c r="AC120" s="32"/>
      <c r="AD120" s="56">
        <f t="shared" si="37"/>
        <v>0</v>
      </c>
      <c r="AE120" s="32"/>
      <c r="AF120" s="56">
        <f t="shared" si="38"/>
        <v>0</v>
      </c>
      <c r="AG120" s="14"/>
      <c r="AH120" s="56">
        <f t="shared" si="39"/>
        <v>0</v>
      </c>
      <c r="AI120" s="32"/>
      <c r="AJ120" s="56">
        <f t="shared" si="40"/>
        <v>0</v>
      </c>
      <c r="AK120" s="34" t="s">
        <v>148</v>
      </c>
      <c r="AL120" s="35" t="s">
        <v>23</v>
      </c>
      <c r="AM120" s="36"/>
    </row>
    <row r="121" spans="1:56" x14ac:dyDescent="0.35">
      <c r="A121" s="73"/>
      <c r="B121" s="80" t="s">
        <v>145</v>
      </c>
      <c r="C121" s="87" t="s">
        <v>20</v>
      </c>
      <c r="D121" s="13">
        <v>5741.9</v>
      </c>
      <c r="E121" s="13"/>
      <c r="F121" s="14">
        <f t="shared" si="15"/>
        <v>5741.9</v>
      </c>
      <c r="G121" s="14"/>
      <c r="H121" s="14">
        <f t="shared" si="16"/>
        <v>5741.9</v>
      </c>
      <c r="I121" s="14"/>
      <c r="J121" s="14">
        <f t="shared" si="41"/>
        <v>5741.9</v>
      </c>
      <c r="K121" s="14"/>
      <c r="L121" s="14">
        <f t="shared" si="42"/>
        <v>5741.9</v>
      </c>
      <c r="M121" s="14"/>
      <c r="N121" s="14">
        <f t="shared" si="30"/>
        <v>5741.9</v>
      </c>
      <c r="O121" s="14"/>
      <c r="P121" s="77">
        <f t="shared" si="31"/>
        <v>5741.9</v>
      </c>
      <c r="Q121" s="14">
        <v>0</v>
      </c>
      <c r="R121" s="14"/>
      <c r="S121" s="14">
        <f t="shared" si="32"/>
        <v>0</v>
      </c>
      <c r="T121" s="14"/>
      <c r="U121" s="14">
        <f t="shared" si="33"/>
        <v>0</v>
      </c>
      <c r="V121" s="14"/>
      <c r="W121" s="14">
        <f t="shared" si="34"/>
        <v>0</v>
      </c>
      <c r="X121" s="14"/>
      <c r="Y121" s="14">
        <f t="shared" si="35"/>
        <v>0</v>
      </c>
      <c r="Z121" s="14"/>
      <c r="AA121" s="77">
        <f t="shared" si="36"/>
        <v>0</v>
      </c>
      <c r="AB121" s="14">
        <v>0</v>
      </c>
      <c r="AC121" s="14"/>
      <c r="AD121" s="14">
        <f t="shared" si="37"/>
        <v>0</v>
      </c>
      <c r="AE121" s="14"/>
      <c r="AF121" s="14">
        <f t="shared" si="38"/>
        <v>0</v>
      </c>
      <c r="AG121" s="14"/>
      <c r="AH121" s="14">
        <f t="shared" si="39"/>
        <v>0</v>
      </c>
      <c r="AI121" s="14"/>
      <c r="AJ121" s="77">
        <f t="shared" si="40"/>
        <v>0</v>
      </c>
      <c r="AK121" s="3" t="s">
        <v>148</v>
      </c>
      <c r="AM121" s="25"/>
    </row>
    <row r="122" spans="1:56" ht="54" x14ac:dyDescent="0.35">
      <c r="A122" s="73" t="s">
        <v>169</v>
      </c>
      <c r="B122" s="80" t="s">
        <v>170</v>
      </c>
      <c r="C122" s="88" t="s">
        <v>136</v>
      </c>
      <c r="D122" s="13">
        <f>D124+D125</f>
        <v>151113.5</v>
      </c>
      <c r="E122" s="13">
        <f>E124+E125</f>
        <v>0</v>
      </c>
      <c r="F122" s="14">
        <f t="shared" si="15"/>
        <v>151113.5</v>
      </c>
      <c r="G122" s="14">
        <f>G124+G125</f>
        <v>0</v>
      </c>
      <c r="H122" s="14">
        <f t="shared" si="16"/>
        <v>151113.5</v>
      </c>
      <c r="I122" s="14">
        <f>I124+I125</f>
        <v>0</v>
      </c>
      <c r="J122" s="14">
        <f t="shared" si="41"/>
        <v>151113.5</v>
      </c>
      <c r="K122" s="14">
        <f>K124+K125</f>
        <v>0</v>
      </c>
      <c r="L122" s="14">
        <f t="shared" si="42"/>
        <v>151113.5</v>
      </c>
      <c r="M122" s="14">
        <f>M124+M125</f>
        <v>0</v>
      </c>
      <c r="N122" s="14">
        <f t="shared" si="30"/>
        <v>151113.5</v>
      </c>
      <c r="O122" s="14">
        <f>O124+O125</f>
        <v>0</v>
      </c>
      <c r="P122" s="77">
        <f t="shared" si="31"/>
        <v>151113.5</v>
      </c>
      <c r="Q122" s="14">
        <f>Q124+Q125</f>
        <v>0</v>
      </c>
      <c r="R122" s="14">
        <f>R124+R125</f>
        <v>0</v>
      </c>
      <c r="S122" s="14">
        <f t="shared" si="32"/>
        <v>0</v>
      </c>
      <c r="T122" s="14">
        <f>T124+T125</f>
        <v>0</v>
      </c>
      <c r="U122" s="14">
        <f t="shared" si="33"/>
        <v>0</v>
      </c>
      <c r="V122" s="14">
        <f>V124+V125</f>
        <v>0</v>
      </c>
      <c r="W122" s="14">
        <f t="shared" si="34"/>
        <v>0</v>
      </c>
      <c r="X122" s="14">
        <f>X124+X125</f>
        <v>0</v>
      </c>
      <c r="Y122" s="14">
        <f t="shared" si="35"/>
        <v>0</v>
      </c>
      <c r="Z122" s="14">
        <f>Z124+Z125</f>
        <v>0</v>
      </c>
      <c r="AA122" s="77">
        <f t="shared" si="36"/>
        <v>0</v>
      </c>
      <c r="AB122" s="14">
        <f>AB124+AB125</f>
        <v>0</v>
      </c>
      <c r="AC122" s="14">
        <f>AC124+AC125</f>
        <v>0</v>
      </c>
      <c r="AD122" s="14">
        <f t="shared" si="37"/>
        <v>0</v>
      </c>
      <c r="AE122" s="14">
        <f>AE124+AE125</f>
        <v>0</v>
      </c>
      <c r="AF122" s="14">
        <f t="shared" si="38"/>
        <v>0</v>
      </c>
      <c r="AG122" s="14">
        <f>AG124+AG125</f>
        <v>0</v>
      </c>
      <c r="AH122" s="14">
        <f t="shared" si="39"/>
        <v>0</v>
      </c>
      <c r="AI122" s="14">
        <f>AI124+AI125</f>
        <v>0</v>
      </c>
      <c r="AJ122" s="77">
        <f t="shared" si="40"/>
        <v>0</v>
      </c>
      <c r="AM122" s="25"/>
    </row>
    <row r="123" spans="1:56" x14ac:dyDescent="0.35">
      <c r="A123" s="73"/>
      <c r="B123" s="80" t="s">
        <v>21</v>
      </c>
      <c r="C123" s="88"/>
      <c r="D123" s="13"/>
      <c r="E123" s="13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77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77"/>
      <c r="AB123" s="14"/>
      <c r="AC123" s="14"/>
      <c r="AD123" s="14"/>
      <c r="AE123" s="14"/>
      <c r="AF123" s="14"/>
      <c r="AG123" s="14"/>
      <c r="AH123" s="14"/>
      <c r="AI123" s="14"/>
      <c r="AJ123" s="77"/>
      <c r="AM123" s="25"/>
    </row>
    <row r="124" spans="1:56" s="27" customFormat="1" hidden="1" x14ac:dyDescent="0.35">
      <c r="A124" s="28"/>
      <c r="B124" s="29" t="s">
        <v>22</v>
      </c>
      <c r="C124" s="46"/>
      <c r="D124" s="30">
        <v>37778.400000000001</v>
      </c>
      <c r="E124" s="31"/>
      <c r="F124" s="30">
        <f t="shared" si="15"/>
        <v>37778.400000000001</v>
      </c>
      <c r="G124" s="32"/>
      <c r="H124" s="33">
        <f t="shared" si="16"/>
        <v>37778.400000000001</v>
      </c>
      <c r="I124" s="14"/>
      <c r="J124" s="33">
        <f t="shared" si="41"/>
        <v>37778.400000000001</v>
      </c>
      <c r="K124" s="14"/>
      <c r="L124" s="33">
        <f t="shared" si="42"/>
        <v>37778.400000000001</v>
      </c>
      <c r="M124" s="14"/>
      <c r="N124" s="33">
        <f t="shared" si="30"/>
        <v>37778.400000000001</v>
      </c>
      <c r="O124" s="32"/>
      <c r="P124" s="33">
        <f t="shared" si="31"/>
        <v>37778.400000000001</v>
      </c>
      <c r="Q124" s="33">
        <v>0</v>
      </c>
      <c r="R124" s="32"/>
      <c r="S124" s="33">
        <f t="shared" si="32"/>
        <v>0</v>
      </c>
      <c r="T124" s="32"/>
      <c r="U124" s="33">
        <f t="shared" si="33"/>
        <v>0</v>
      </c>
      <c r="V124" s="14"/>
      <c r="W124" s="33">
        <f t="shared" si="34"/>
        <v>0</v>
      </c>
      <c r="X124" s="14"/>
      <c r="Y124" s="33">
        <f t="shared" si="35"/>
        <v>0</v>
      </c>
      <c r="Z124" s="32"/>
      <c r="AA124" s="33">
        <f t="shared" si="36"/>
        <v>0</v>
      </c>
      <c r="AB124" s="33">
        <v>0</v>
      </c>
      <c r="AC124" s="32"/>
      <c r="AD124" s="33">
        <f t="shared" si="37"/>
        <v>0</v>
      </c>
      <c r="AE124" s="32"/>
      <c r="AF124" s="33">
        <f t="shared" si="38"/>
        <v>0</v>
      </c>
      <c r="AG124" s="14"/>
      <c r="AH124" s="33">
        <f t="shared" si="39"/>
        <v>0</v>
      </c>
      <c r="AI124" s="32"/>
      <c r="AJ124" s="33">
        <f t="shared" si="40"/>
        <v>0</v>
      </c>
      <c r="AK124" s="34" t="s">
        <v>148</v>
      </c>
      <c r="AL124" s="35" t="s">
        <v>23</v>
      </c>
      <c r="AM124" s="36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</row>
    <row r="125" spans="1:56" x14ac:dyDescent="0.35">
      <c r="A125" s="73"/>
      <c r="B125" s="80" t="s">
        <v>145</v>
      </c>
      <c r="C125" s="87" t="s">
        <v>20</v>
      </c>
      <c r="D125" s="13">
        <v>113335.1</v>
      </c>
      <c r="E125" s="13"/>
      <c r="F125" s="14">
        <f t="shared" si="15"/>
        <v>113335.1</v>
      </c>
      <c r="G125" s="14"/>
      <c r="H125" s="14">
        <f t="shared" si="16"/>
        <v>113335.1</v>
      </c>
      <c r="I125" s="14"/>
      <c r="J125" s="14">
        <f t="shared" si="41"/>
        <v>113335.1</v>
      </c>
      <c r="K125" s="14"/>
      <c r="L125" s="14">
        <f t="shared" si="42"/>
        <v>113335.1</v>
      </c>
      <c r="M125" s="14"/>
      <c r="N125" s="14">
        <f t="shared" si="30"/>
        <v>113335.1</v>
      </c>
      <c r="O125" s="14"/>
      <c r="P125" s="77">
        <f t="shared" si="31"/>
        <v>113335.1</v>
      </c>
      <c r="Q125" s="14">
        <v>0</v>
      </c>
      <c r="R125" s="14"/>
      <c r="S125" s="14">
        <f t="shared" si="32"/>
        <v>0</v>
      </c>
      <c r="T125" s="14"/>
      <c r="U125" s="14">
        <f t="shared" si="33"/>
        <v>0</v>
      </c>
      <c r="V125" s="14"/>
      <c r="W125" s="14">
        <f t="shared" si="34"/>
        <v>0</v>
      </c>
      <c r="X125" s="14"/>
      <c r="Y125" s="14">
        <f t="shared" si="35"/>
        <v>0</v>
      </c>
      <c r="Z125" s="14"/>
      <c r="AA125" s="77">
        <f t="shared" si="36"/>
        <v>0</v>
      </c>
      <c r="AB125" s="14">
        <v>0</v>
      </c>
      <c r="AC125" s="14"/>
      <c r="AD125" s="14">
        <f t="shared" si="37"/>
        <v>0</v>
      </c>
      <c r="AE125" s="14"/>
      <c r="AF125" s="14">
        <f t="shared" si="38"/>
        <v>0</v>
      </c>
      <c r="AG125" s="14"/>
      <c r="AH125" s="14">
        <f t="shared" si="39"/>
        <v>0</v>
      </c>
      <c r="AI125" s="14"/>
      <c r="AJ125" s="77">
        <f t="shared" si="40"/>
        <v>0</v>
      </c>
      <c r="AK125" s="3" t="s">
        <v>148</v>
      </c>
      <c r="AM125" s="25"/>
    </row>
    <row r="126" spans="1:56" s="1" customFormat="1" ht="54" hidden="1" x14ac:dyDescent="0.35">
      <c r="A126" s="39" t="s">
        <v>152</v>
      </c>
      <c r="B126" s="53" t="s">
        <v>171</v>
      </c>
      <c r="C126" s="57" t="s">
        <v>136</v>
      </c>
      <c r="D126" s="55"/>
      <c r="E126" s="31"/>
      <c r="F126" s="56"/>
      <c r="G126" s="32"/>
      <c r="H126" s="56">
        <f t="shared" ref="H126:H130" si="43">F126+G126</f>
        <v>0</v>
      </c>
      <c r="I126" s="14"/>
      <c r="J126" s="56">
        <f t="shared" si="41"/>
        <v>0</v>
      </c>
      <c r="K126" s="14"/>
      <c r="L126" s="56">
        <f t="shared" si="42"/>
        <v>0</v>
      </c>
      <c r="M126" s="14"/>
      <c r="N126" s="56">
        <f t="shared" si="30"/>
        <v>0</v>
      </c>
      <c r="O126" s="32"/>
      <c r="P126" s="56">
        <f t="shared" si="31"/>
        <v>0</v>
      </c>
      <c r="Q126" s="56"/>
      <c r="R126" s="32"/>
      <c r="S126" s="56"/>
      <c r="T126" s="32"/>
      <c r="U126" s="56">
        <f t="shared" si="33"/>
        <v>0</v>
      </c>
      <c r="V126" s="14"/>
      <c r="W126" s="56">
        <f t="shared" si="34"/>
        <v>0</v>
      </c>
      <c r="X126" s="14"/>
      <c r="Y126" s="56">
        <f t="shared" si="35"/>
        <v>0</v>
      </c>
      <c r="Z126" s="32"/>
      <c r="AA126" s="56">
        <f t="shared" si="36"/>
        <v>0</v>
      </c>
      <c r="AB126" s="56"/>
      <c r="AC126" s="32"/>
      <c r="AD126" s="56"/>
      <c r="AE126" s="32"/>
      <c r="AF126" s="56">
        <f t="shared" si="38"/>
        <v>0</v>
      </c>
      <c r="AG126" s="14"/>
      <c r="AH126" s="56">
        <f t="shared" si="39"/>
        <v>0</v>
      </c>
      <c r="AI126" s="32"/>
      <c r="AJ126" s="56">
        <f t="shared" si="40"/>
        <v>0</v>
      </c>
      <c r="AK126" s="34" t="s">
        <v>172</v>
      </c>
      <c r="AL126" s="35" t="s">
        <v>23</v>
      </c>
      <c r="AM126" s="36"/>
    </row>
    <row r="127" spans="1:56" ht="54" x14ac:dyDescent="0.35">
      <c r="A127" s="73" t="s">
        <v>173</v>
      </c>
      <c r="B127" s="80" t="s">
        <v>174</v>
      </c>
      <c r="C127" s="88" t="s">
        <v>136</v>
      </c>
      <c r="D127" s="13"/>
      <c r="E127" s="13"/>
      <c r="F127" s="14"/>
      <c r="G127" s="14"/>
      <c r="H127" s="14">
        <f t="shared" si="43"/>
        <v>0</v>
      </c>
      <c r="I127" s="14"/>
      <c r="J127" s="14">
        <f t="shared" si="41"/>
        <v>0</v>
      </c>
      <c r="K127" s="14"/>
      <c r="L127" s="14">
        <f t="shared" si="42"/>
        <v>0</v>
      </c>
      <c r="M127" s="14"/>
      <c r="N127" s="14">
        <f t="shared" si="30"/>
        <v>0</v>
      </c>
      <c r="O127" s="14"/>
      <c r="P127" s="77">
        <f t="shared" si="31"/>
        <v>0</v>
      </c>
      <c r="Q127" s="14"/>
      <c r="R127" s="14"/>
      <c r="S127" s="14"/>
      <c r="T127" s="14">
        <v>4995.5690000000004</v>
      </c>
      <c r="U127" s="14">
        <f t="shared" si="33"/>
        <v>4995.5690000000004</v>
      </c>
      <c r="V127" s="14"/>
      <c r="W127" s="14">
        <f t="shared" si="34"/>
        <v>4995.5690000000004</v>
      </c>
      <c r="X127" s="14"/>
      <c r="Y127" s="14">
        <f t="shared" si="35"/>
        <v>4995.5690000000004</v>
      </c>
      <c r="Z127" s="14"/>
      <c r="AA127" s="77">
        <f t="shared" si="36"/>
        <v>4995.5690000000004</v>
      </c>
      <c r="AB127" s="14"/>
      <c r="AC127" s="14"/>
      <c r="AD127" s="14"/>
      <c r="AE127" s="14"/>
      <c r="AF127" s="14">
        <f t="shared" si="38"/>
        <v>0</v>
      </c>
      <c r="AG127" s="14"/>
      <c r="AH127" s="14">
        <f t="shared" si="39"/>
        <v>0</v>
      </c>
      <c r="AI127" s="14"/>
      <c r="AJ127" s="77">
        <f t="shared" si="40"/>
        <v>0</v>
      </c>
      <c r="AK127" s="3" t="s">
        <v>175</v>
      </c>
      <c r="AM127" s="25"/>
    </row>
    <row r="128" spans="1:56" ht="54" x14ac:dyDescent="0.35">
      <c r="A128" s="73" t="s">
        <v>176</v>
      </c>
      <c r="B128" s="84" t="s">
        <v>171</v>
      </c>
      <c r="C128" s="88" t="s">
        <v>136</v>
      </c>
      <c r="D128" s="13"/>
      <c r="E128" s="13"/>
      <c r="F128" s="14"/>
      <c r="G128" s="14">
        <f>2393.15544+345.94456+395.349</f>
        <v>3134.4490000000001</v>
      </c>
      <c r="H128" s="14">
        <f t="shared" si="43"/>
        <v>3134.4490000000001</v>
      </c>
      <c r="I128" s="14">
        <f>-345.94456+18224.556</f>
        <v>17878.611440000001</v>
      </c>
      <c r="J128" s="14">
        <f t="shared" si="41"/>
        <v>21013.060440000001</v>
      </c>
      <c r="K128" s="14"/>
      <c r="L128" s="14">
        <f t="shared" si="42"/>
        <v>21013.060440000001</v>
      </c>
      <c r="M128" s="14"/>
      <c r="N128" s="14">
        <f t="shared" si="30"/>
        <v>21013.060440000001</v>
      </c>
      <c r="O128" s="49">
        <v>1438.4880000000001</v>
      </c>
      <c r="P128" s="77">
        <f t="shared" si="31"/>
        <v>22451.548440000002</v>
      </c>
      <c r="Q128" s="14"/>
      <c r="R128" s="14"/>
      <c r="S128" s="14"/>
      <c r="T128" s="14"/>
      <c r="U128" s="14">
        <f t="shared" si="33"/>
        <v>0</v>
      </c>
      <c r="V128" s="14"/>
      <c r="W128" s="14">
        <f t="shared" si="34"/>
        <v>0</v>
      </c>
      <c r="X128" s="14"/>
      <c r="Y128" s="14">
        <f t="shared" si="35"/>
        <v>0</v>
      </c>
      <c r="Z128" s="14"/>
      <c r="AA128" s="77">
        <f t="shared" si="36"/>
        <v>0</v>
      </c>
      <c r="AB128" s="14"/>
      <c r="AC128" s="14"/>
      <c r="AD128" s="14"/>
      <c r="AE128" s="14"/>
      <c r="AF128" s="14">
        <f t="shared" si="38"/>
        <v>0</v>
      </c>
      <c r="AG128" s="14"/>
      <c r="AH128" s="14">
        <f t="shared" si="39"/>
        <v>0</v>
      </c>
      <c r="AI128" s="14"/>
      <c r="AJ128" s="77">
        <f t="shared" si="40"/>
        <v>0</v>
      </c>
      <c r="AK128" s="3" t="s">
        <v>172</v>
      </c>
      <c r="AM128" s="25"/>
    </row>
    <row r="129" spans="1:40" ht="54" x14ac:dyDescent="0.35">
      <c r="A129" s="73" t="s">
        <v>177</v>
      </c>
      <c r="B129" s="84" t="s">
        <v>178</v>
      </c>
      <c r="C129" s="88" t="s">
        <v>136</v>
      </c>
      <c r="D129" s="13"/>
      <c r="E129" s="13"/>
      <c r="F129" s="14"/>
      <c r="G129" s="14">
        <f>13559.8953+1347.1687</f>
        <v>14907.064</v>
      </c>
      <c r="H129" s="14">
        <f t="shared" si="43"/>
        <v>14907.064</v>
      </c>
      <c r="I129" s="14">
        <v>21027.635999999999</v>
      </c>
      <c r="J129" s="14">
        <f t="shared" si="41"/>
        <v>35934.699999999997</v>
      </c>
      <c r="K129" s="14"/>
      <c r="L129" s="14">
        <f t="shared" si="42"/>
        <v>35934.699999999997</v>
      </c>
      <c r="M129" s="14"/>
      <c r="N129" s="14">
        <f t="shared" si="30"/>
        <v>35934.699999999997</v>
      </c>
      <c r="O129" s="63">
        <f>37689.766-31497.914</f>
        <v>6191.8520000000026</v>
      </c>
      <c r="P129" s="77">
        <f t="shared" si="31"/>
        <v>42126.551999999996</v>
      </c>
      <c r="Q129" s="14"/>
      <c r="R129" s="14"/>
      <c r="S129" s="14"/>
      <c r="T129" s="14"/>
      <c r="U129" s="14">
        <f t="shared" si="33"/>
        <v>0</v>
      </c>
      <c r="V129" s="14"/>
      <c r="W129" s="14">
        <f t="shared" si="34"/>
        <v>0</v>
      </c>
      <c r="X129" s="14"/>
      <c r="Y129" s="14">
        <f t="shared" si="35"/>
        <v>0</v>
      </c>
      <c r="Z129" s="14"/>
      <c r="AA129" s="77">
        <f t="shared" si="36"/>
        <v>0</v>
      </c>
      <c r="AB129" s="14"/>
      <c r="AC129" s="14"/>
      <c r="AD129" s="14"/>
      <c r="AE129" s="14"/>
      <c r="AF129" s="14">
        <f t="shared" si="38"/>
        <v>0</v>
      </c>
      <c r="AG129" s="14"/>
      <c r="AH129" s="14">
        <f t="shared" si="39"/>
        <v>0</v>
      </c>
      <c r="AI129" s="14"/>
      <c r="AJ129" s="77">
        <f t="shared" si="40"/>
        <v>0</v>
      </c>
      <c r="AK129" s="3" t="s">
        <v>179</v>
      </c>
      <c r="AM129" s="25"/>
    </row>
    <row r="130" spans="1:40" ht="54" x14ac:dyDescent="0.35">
      <c r="A130" s="73" t="s">
        <v>180</v>
      </c>
      <c r="B130" s="84" t="s">
        <v>181</v>
      </c>
      <c r="C130" s="88" t="s">
        <v>136</v>
      </c>
      <c r="D130" s="13"/>
      <c r="E130" s="13"/>
      <c r="F130" s="14"/>
      <c r="G130" s="14">
        <v>2699.0188199999998</v>
      </c>
      <c r="H130" s="14">
        <f t="shared" si="43"/>
        <v>2699.0188199999998</v>
      </c>
      <c r="I130" s="14"/>
      <c r="J130" s="14">
        <f t="shared" si="41"/>
        <v>2699.0188199999998</v>
      </c>
      <c r="K130" s="14"/>
      <c r="L130" s="14">
        <f t="shared" si="42"/>
        <v>2699.0188199999998</v>
      </c>
      <c r="M130" s="14"/>
      <c r="N130" s="14">
        <f t="shared" si="30"/>
        <v>2699.0188199999998</v>
      </c>
      <c r="O130" s="14"/>
      <c r="P130" s="77">
        <f t="shared" si="31"/>
        <v>2699.0188199999998</v>
      </c>
      <c r="Q130" s="14"/>
      <c r="R130" s="14"/>
      <c r="S130" s="14"/>
      <c r="T130" s="14"/>
      <c r="U130" s="14">
        <f t="shared" si="33"/>
        <v>0</v>
      </c>
      <c r="V130" s="14"/>
      <c r="W130" s="14">
        <f t="shared" si="34"/>
        <v>0</v>
      </c>
      <c r="X130" s="14"/>
      <c r="Y130" s="14">
        <f t="shared" si="35"/>
        <v>0</v>
      </c>
      <c r="Z130" s="14"/>
      <c r="AA130" s="77">
        <f t="shared" si="36"/>
        <v>0</v>
      </c>
      <c r="AB130" s="14"/>
      <c r="AC130" s="14"/>
      <c r="AD130" s="14"/>
      <c r="AE130" s="14"/>
      <c r="AF130" s="14">
        <f t="shared" si="38"/>
        <v>0</v>
      </c>
      <c r="AG130" s="14"/>
      <c r="AH130" s="14">
        <f t="shared" si="39"/>
        <v>0</v>
      </c>
      <c r="AI130" s="14"/>
      <c r="AJ130" s="77">
        <f t="shared" si="40"/>
        <v>0</v>
      </c>
      <c r="AK130" s="3" t="s">
        <v>182</v>
      </c>
      <c r="AM130" s="25"/>
    </row>
    <row r="131" spans="1:40" s="1" customFormat="1" ht="72" hidden="1" x14ac:dyDescent="0.35">
      <c r="A131" s="12" t="s">
        <v>180</v>
      </c>
      <c r="B131" s="38" t="s">
        <v>183</v>
      </c>
      <c r="C131" s="41" t="s">
        <v>83</v>
      </c>
      <c r="D131" s="13"/>
      <c r="E131" s="13"/>
      <c r="F131" s="14"/>
      <c r="G131" s="14"/>
      <c r="H131" s="14"/>
      <c r="I131" s="14"/>
      <c r="J131" s="14"/>
      <c r="K131" s="14">
        <v>100000</v>
      </c>
      <c r="L131" s="14">
        <f t="shared" si="42"/>
        <v>100000</v>
      </c>
      <c r="M131" s="14">
        <v>-50578.95</v>
      </c>
      <c r="N131" s="14">
        <f t="shared" si="30"/>
        <v>49421.05</v>
      </c>
      <c r="O131" s="32">
        <v>-49421.05</v>
      </c>
      <c r="P131" s="14">
        <f t="shared" si="31"/>
        <v>0</v>
      </c>
      <c r="Q131" s="14"/>
      <c r="R131" s="14"/>
      <c r="S131" s="14"/>
      <c r="T131" s="14"/>
      <c r="U131" s="14"/>
      <c r="V131" s="14"/>
      <c r="W131" s="14"/>
      <c r="X131" s="14"/>
      <c r="Y131" s="14">
        <f t="shared" si="35"/>
        <v>0</v>
      </c>
      <c r="Z131" s="32"/>
      <c r="AA131" s="14">
        <f t="shared" si="36"/>
        <v>0</v>
      </c>
      <c r="AB131" s="14"/>
      <c r="AC131" s="14"/>
      <c r="AD131" s="14"/>
      <c r="AE131" s="14"/>
      <c r="AF131" s="14"/>
      <c r="AG131" s="14"/>
      <c r="AH131" s="14">
        <f t="shared" si="39"/>
        <v>0</v>
      </c>
      <c r="AI131" s="32"/>
      <c r="AJ131" s="14">
        <f t="shared" si="40"/>
        <v>0</v>
      </c>
      <c r="AK131" s="3" t="s">
        <v>184</v>
      </c>
      <c r="AL131" s="4" t="s">
        <v>23</v>
      </c>
      <c r="AM131" s="25"/>
    </row>
    <row r="132" spans="1:40" ht="54" x14ac:dyDescent="0.35">
      <c r="A132" s="73" t="s">
        <v>185</v>
      </c>
      <c r="B132" s="84" t="s">
        <v>186</v>
      </c>
      <c r="C132" s="88" t="s">
        <v>136</v>
      </c>
      <c r="D132" s="13"/>
      <c r="E132" s="13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77">
        <f t="shared" si="31"/>
        <v>0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>
        <v>5183.8370000000004</v>
      </c>
      <c r="AA132" s="77">
        <f t="shared" si="36"/>
        <v>5183.8370000000004</v>
      </c>
      <c r="AB132" s="14"/>
      <c r="AC132" s="14"/>
      <c r="AD132" s="14"/>
      <c r="AE132" s="14"/>
      <c r="AF132" s="14"/>
      <c r="AG132" s="14"/>
      <c r="AH132" s="14"/>
      <c r="AI132" s="14">
        <v>118302.515</v>
      </c>
      <c r="AJ132" s="77">
        <f t="shared" si="40"/>
        <v>118302.515</v>
      </c>
      <c r="AK132" s="3" t="s">
        <v>148</v>
      </c>
      <c r="AM132" s="25"/>
    </row>
    <row r="133" spans="1:40" s="79" customFormat="1" ht="33.75" customHeight="1" x14ac:dyDescent="0.25">
      <c r="A133" s="70"/>
      <c r="B133" s="71" t="s">
        <v>187</v>
      </c>
      <c r="C133" s="72" t="s">
        <v>20</v>
      </c>
      <c r="D133" s="8">
        <f>D134</f>
        <v>260000</v>
      </c>
      <c r="E133" s="8">
        <f>E134</f>
        <v>0</v>
      </c>
      <c r="F133" s="9">
        <f t="shared" si="15"/>
        <v>260000</v>
      </c>
      <c r="G133" s="9">
        <f>G134+G135</f>
        <v>76952.030719999995</v>
      </c>
      <c r="H133" s="9">
        <f t="shared" si="16"/>
        <v>336952.03071999998</v>
      </c>
      <c r="I133" s="9">
        <f>I134+I135</f>
        <v>0</v>
      </c>
      <c r="J133" s="9">
        <f t="shared" si="41"/>
        <v>336952.03071999998</v>
      </c>
      <c r="K133" s="9">
        <f>K134+K135</f>
        <v>-76952.030719999995</v>
      </c>
      <c r="L133" s="9">
        <f t="shared" si="42"/>
        <v>260000</v>
      </c>
      <c r="M133" s="9">
        <f>M134+M135</f>
        <v>0</v>
      </c>
      <c r="N133" s="9">
        <f t="shared" si="30"/>
        <v>260000</v>
      </c>
      <c r="O133" s="9">
        <f>O134+O135</f>
        <v>0</v>
      </c>
      <c r="P133" s="76">
        <f t="shared" si="31"/>
        <v>260000</v>
      </c>
      <c r="Q133" s="9">
        <f>Q134</f>
        <v>0</v>
      </c>
      <c r="R133" s="9">
        <f>R134</f>
        <v>0</v>
      </c>
      <c r="S133" s="9">
        <f t="shared" si="32"/>
        <v>0</v>
      </c>
      <c r="T133" s="9">
        <f>T134+T135</f>
        <v>0</v>
      </c>
      <c r="U133" s="9">
        <f t="shared" si="33"/>
        <v>0</v>
      </c>
      <c r="V133" s="9">
        <f>V134+V135</f>
        <v>0</v>
      </c>
      <c r="W133" s="9">
        <f t="shared" si="34"/>
        <v>0</v>
      </c>
      <c r="X133" s="9">
        <f>X134+X135</f>
        <v>0</v>
      </c>
      <c r="Y133" s="9">
        <f t="shared" si="35"/>
        <v>0</v>
      </c>
      <c r="Z133" s="9">
        <f>Z134+Z135</f>
        <v>0</v>
      </c>
      <c r="AA133" s="76">
        <f t="shared" si="36"/>
        <v>0</v>
      </c>
      <c r="AB133" s="9">
        <f>AB134</f>
        <v>0</v>
      </c>
      <c r="AC133" s="9">
        <f>AC134</f>
        <v>0</v>
      </c>
      <c r="AD133" s="9">
        <f t="shared" si="37"/>
        <v>0</v>
      </c>
      <c r="AE133" s="9">
        <f>AE134+AE135</f>
        <v>0</v>
      </c>
      <c r="AF133" s="9">
        <f t="shared" si="38"/>
        <v>0</v>
      </c>
      <c r="AG133" s="9">
        <f>AG134+AG135</f>
        <v>0</v>
      </c>
      <c r="AH133" s="9">
        <f t="shared" si="39"/>
        <v>0</v>
      </c>
      <c r="AI133" s="9">
        <f>AI134+AI135</f>
        <v>0</v>
      </c>
      <c r="AJ133" s="76">
        <f t="shared" si="40"/>
        <v>0</v>
      </c>
      <c r="AK133" s="10"/>
      <c r="AL133" s="11"/>
      <c r="AM133" s="7"/>
      <c r="AN133" s="7"/>
    </row>
    <row r="134" spans="1:40" ht="54" x14ac:dyDescent="0.35">
      <c r="A134" s="73" t="s">
        <v>188</v>
      </c>
      <c r="B134" s="84" t="s">
        <v>189</v>
      </c>
      <c r="C134" s="88" t="s">
        <v>190</v>
      </c>
      <c r="D134" s="13">
        <v>260000</v>
      </c>
      <c r="E134" s="13"/>
      <c r="F134" s="14">
        <f t="shared" si="15"/>
        <v>260000</v>
      </c>
      <c r="G134" s="14"/>
      <c r="H134" s="14">
        <f t="shared" si="16"/>
        <v>260000</v>
      </c>
      <c r="I134" s="14"/>
      <c r="J134" s="14">
        <f t="shared" si="41"/>
        <v>260000</v>
      </c>
      <c r="K134" s="14"/>
      <c r="L134" s="14">
        <f t="shared" si="42"/>
        <v>260000</v>
      </c>
      <c r="M134" s="14"/>
      <c r="N134" s="14">
        <f t="shared" si="30"/>
        <v>260000</v>
      </c>
      <c r="O134" s="14"/>
      <c r="P134" s="77">
        <f t="shared" si="31"/>
        <v>260000</v>
      </c>
      <c r="Q134" s="14">
        <v>0</v>
      </c>
      <c r="R134" s="14"/>
      <c r="S134" s="14">
        <f t="shared" si="32"/>
        <v>0</v>
      </c>
      <c r="T134" s="14"/>
      <c r="U134" s="14">
        <f t="shared" si="33"/>
        <v>0</v>
      </c>
      <c r="V134" s="14"/>
      <c r="W134" s="14">
        <f t="shared" si="34"/>
        <v>0</v>
      </c>
      <c r="X134" s="14"/>
      <c r="Y134" s="14">
        <f t="shared" si="35"/>
        <v>0</v>
      </c>
      <c r="Z134" s="14"/>
      <c r="AA134" s="77">
        <f t="shared" si="36"/>
        <v>0</v>
      </c>
      <c r="AB134" s="14">
        <v>0</v>
      </c>
      <c r="AC134" s="14"/>
      <c r="AD134" s="14">
        <f t="shared" si="37"/>
        <v>0</v>
      </c>
      <c r="AE134" s="14"/>
      <c r="AF134" s="14">
        <f t="shared" si="38"/>
        <v>0</v>
      </c>
      <c r="AG134" s="14"/>
      <c r="AH134" s="14">
        <f t="shared" si="39"/>
        <v>0</v>
      </c>
      <c r="AI134" s="14"/>
      <c r="AJ134" s="77">
        <f t="shared" si="40"/>
        <v>0</v>
      </c>
      <c r="AK134" s="3" t="s">
        <v>191</v>
      </c>
      <c r="AM134" s="25"/>
    </row>
    <row r="135" spans="1:40" s="1" customFormat="1" ht="54" hidden="1" x14ac:dyDescent="0.35">
      <c r="A135" s="12" t="s">
        <v>188</v>
      </c>
      <c r="B135" s="38" t="s">
        <v>192</v>
      </c>
      <c r="C135" s="26" t="s">
        <v>29</v>
      </c>
      <c r="D135" s="13"/>
      <c r="E135" s="13"/>
      <c r="F135" s="14"/>
      <c r="G135" s="14">
        <v>76952.030719999995</v>
      </c>
      <c r="H135" s="14">
        <f>F135+G135</f>
        <v>76952.030719999995</v>
      </c>
      <c r="I135" s="14"/>
      <c r="J135" s="14">
        <f t="shared" si="41"/>
        <v>76952.030719999995</v>
      </c>
      <c r="K135" s="14">
        <v>-76952.030719999995</v>
      </c>
      <c r="L135" s="14">
        <f t="shared" si="42"/>
        <v>0</v>
      </c>
      <c r="M135" s="14"/>
      <c r="N135" s="14">
        <f t="shared" si="30"/>
        <v>0</v>
      </c>
      <c r="O135" s="32"/>
      <c r="P135" s="14">
        <f t="shared" si="31"/>
        <v>0</v>
      </c>
      <c r="Q135" s="14"/>
      <c r="R135" s="14"/>
      <c r="S135" s="14"/>
      <c r="T135" s="14"/>
      <c r="U135" s="14">
        <f t="shared" si="33"/>
        <v>0</v>
      </c>
      <c r="V135" s="14"/>
      <c r="W135" s="14">
        <f t="shared" si="34"/>
        <v>0</v>
      </c>
      <c r="X135" s="14"/>
      <c r="Y135" s="14">
        <f t="shared" si="35"/>
        <v>0</v>
      </c>
      <c r="Z135" s="32"/>
      <c r="AA135" s="14">
        <f t="shared" si="36"/>
        <v>0</v>
      </c>
      <c r="AB135" s="14"/>
      <c r="AC135" s="14"/>
      <c r="AD135" s="14"/>
      <c r="AE135" s="14"/>
      <c r="AF135" s="14">
        <f t="shared" si="38"/>
        <v>0</v>
      </c>
      <c r="AG135" s="14"/>
      <c r="AH135" s="14">
        <f t="shared" si="39"/>
        <v>0</v>
      </c>
      <c r="AI135" s="32"/>
      <c r="AJ135" s="14">
        <f t="shared" si="40"/>
        <v>0</v>
      </c>
      <c r="AK135" s="3" t="s">
        <v>193</v>
      </c>
      <c r="AL135" s="4" t="s">
        <v>23</v>
      </c>
      <c r="AM135" s="25"/>
    </row>
    <row r="136" spans="1:40" s="79" customFormat="1" ht="33.75" customHeight="1" x14ac:dyDescent="0.25">
      <c r="A136" s="70"/>
      <c r="B136" s="71" t="s">
        <v>194</v>
      </c>
      <c r="C136" s="72" t="s">
        <v>20</v>
      </c>
      <c r="D136" s="8">
        <f>D138+D137</f>
        <v>345489.1</v>
      </c>
      <c r="E136" s="8">
        <f>E138+E137</f>
        <v>0</v>
      </c>
      <c r="F136" s="9">
        <f t="shared" si="15"/>
        <v>345489.1</v>
      </c>
      <c r="G136" s="9">
        <f>G138+G137+G139+G140</f>
        <v>-269917.78307999996</v>
      </c>
      <c r="H136" s="9">
        <f t="shared" si="16"/>
        <v>75571.316920000012</v>
      </c>
      <c r="I136" s="9">
        <f>I138+I137+I139+I140</f>
        <v>0</v>
      </c>
      <c r="J136" s="9">
        <f t="shared" si="41"/>
        <v>75571.316920000012</v>
      </c>
      <c r="K136" s="9">
        <f>K138+K137+K139+K140</f>
        <v>0</v>
      </c>
      <c r="L136" s="9">
        <f t="shared" si="42"/>
        <v>75571.316920000012</v>
      </c>
      <c r="M136" s="9">
        <f>M138+M137+M139+M140</f>
        <v>0</v>
      </c>
      <c r="N136" s="9">
        <f t="shared" si="30"/>
        <v>75571.316920000012</v>
      </c>
      <c r="O136" s="9">
        <f>O138+O137+O139+O140</f>
        <v>-67075.531999999992</v>
      </c>
      <c r="P136" s="76">
        <f t="shared" si="31"/>
        <v>8495.7849200000201</v>
      </c>
      <c r="Q136" s="9">
        <f>Q138+Q137</f>
        <v>313169.8</v>
      </c>
      <c r="R136" s="9">
        <f>R138+R137</f>
        <v>0</v>
      </c>
      <c r="S136" s="9">
        <f t="shared" si="32"/>
        <v>313169.8</v>
      </c>
      <c r="T136" s="50">
        <f>T138+T137+T139+T140</f>
        <v>-313169.8</v>
      </c>
      <c r="U136" s="9">
        <f t="shared" si="33"/>
        <v>0</v>
      </c>
      <c r="V136" s="9">
        <f>V138+V137+V139+V140</f>
        <v>0</v>
      </c>
      <c r="W136" s="9">
        <f t="shared" si="34"/>
        <v>0</v>
      </c>
      <c r="X136" s="9">
        <f>X138+X137+X139+X140</f>
        <v>0</v>
      </c>
      <c r="Y136" s="9">
        <f t="shared" si="35"/>
        <v>0</v>
      </c>
      <c r="Z136" s="9">
        <f>Z138+Z137+Z139+Z140</f>
        <v>67075.531999999992</v>
      </c>
      <c r="AA136" s="76">
        <f t="shared" si="36"/>
        <v>67075.531999999992</v>
      </c>
      <c r="AB136" s="9">
        <f>AB138+AB137</f>
        <v>0</v>
      </c>
      <c r="AC136" s="9">
        <f>AC138+AC137</f>
        <v>0</v>
      </c>
      <c r="AD136" s="9">
        <f t="shared" si="37"/>
        <v>0</v>
      </c>
      <c r="AE136" s="50">
        <f>AE138+AE137+AE139+AE140</f>
        <v>0</v>
      </c>
      <c r="AF136" s="9">
        <f t="shared" si="38"/>
        <v>0</v>
      </c>
      <c r="AG136" s="9">
        <f>AG138+AG137+AG139+AG140</f>
        <v>0</v>
      </c>
      <c r="AH136" s="9">
        <f t="shared" si="39"/>
        <v>0</v>
      </c>
      <c r="AI136" s="9">
        <f>AI138+AI137+AI139+AI140</f>
        <v>0</v>
      </c>
      <c r="AJ136" s="76">
        <f t="shared" si="40"/>
        <v>0</v>
      </c>
      <c r="AK136" s="10"/>
      <c r="AL136" s="11"/>
      <c r="AM136" s="7"/>
      <c r="AN136" s="7"/>
    </row>
    <row r="137" spans="1:40" s="1" customFormat="1" ht="54" hidden="1" x14ac:dyDescent="0.35">
      <c r="A137" s="39"/>
      <c r="B137" s="53" t="s">
        <v>195</v>
      </c>
      <c r="C137" s="58" t="s">
        <v>29</v>
      </c>
      <c r="D137" s="55">
        <v>190073.7</v>
      </c>
      <c r="E137" s="31"/>
      <c r="F137" s="56">
        <f t="shared" si="15"/>
        <v>190073.7</v>
      </c>
      <c r="G137" s="32">
        <v>-190073.7</v>
      </c>
      <c r="H137" s="56">
        <f t="shared" si="16"/>
        <v>0</v>
      </c>
      <c r="I137" s="14"/>
      <c r="J137" s="56">
        <f t="shared" si="41"/>
        <v>0</v>
      </c>
      <c r="K137" s="14"/>
      <c r="L137" s="56">
        <f t="shared" si="42"/>
        <v>0</v>
      </c>
      <c r="M137" s="14"/>
      <c r="N137" s="56">
        <f t="shared" si="30"/>
        <v>0</v>
      </c>
      <c r="O137" s="32"/>
      <c r="P137" s="56">
        <f t="shared" si="31"/>
        <v>0</v>
      </c>
      <c r="Q137" s="56">
        <v>313169.8</v>
      </c>
      <c r="R137" s="32"/>
      <c r="S137" s="56">
        <f t="shared" si="32"/>
        <v>313169.8</v>
      </c>
      <c r="T137" s="32">
        <v>-313169.8</v>
      </c>
      <c r="U137" s="56">
        <f t="shared" si="33"/>
        <v>0</v>
      </c>
      <c r="V137" s="14"/>
      <c r="W137" s="56">
        <f t="shared" si="34"/>
        <v>0</v>
      </c>
      <c r="X137" s="14"/>
      <c r="Y137" s="56">
        <f t="shared" si="35"/>
        <v>0</v>
      </c>
      <c r="Z137" s="32"/>
      <c r="AA137" s="56">
        <f t="shared" si="36"/>
        <v>0</v>
      </c>
      <c r="AB137" s="56">
        <v>0</v>
      </c>
      <c r="AC137" s="32"/>
      <c r="AD137" s="56">
        <f t="shared" si="37"/>
        <v>0</v>
      </c>
      <c r="AE137" s="32"/>
      <c r="AF137" s="56">
        <f t="shared" si="38"/>
        <v>0</v>
      </c>
      <c r="AG137" s="14"/>
      <c r="AH137" s="56">
        <f t="shared" si="39"/>
        <v>0</v>
      </c>
      <c r="AI137" s="32"/>
      <c r="AJ137" s="56">
        <f t="shared" si="40"/>
        <v>0</v>
      </c>
      <c r="AK137" s="34" t="s">
        <v>196</v>
      </c>
      <c r="AL137">
        <v>0</v>
      </c>
      <c r="AM137" s="36"/>
    </row>
    <row r="138" spans="1:40" s="1" customFormat="1" ht="54" hidden="1" x14ac:dyDescent="0.35">
      <c r="A138" s="39"/>
      <c r="B138" s="53" t="s">
        <v>197</v>
      </c>
      <c r="C138" s="58" t="s">
        <v>29</v>
      </c>
      <c r="D138" s="55">
        <v>155415.4</v>
      </c>
      <c r="E138" s="31"/>
      <c r="F138" s="56">
        <f t="shared" si="15"/>
        <v>155415.4</v>
      </c>
      <c r="G138" s="32">
        <v>-155415.4</v>
      </c>
      <c r="H138" s="56">
        <f t="shared" si="16"/>
        <v>0</v>
      </c>
      <c r="I138" s="14"/>
      <c r="J138" s="56">
        <f t="shared" si="41"/>
        <v>0</v>
      </c>
      <c r="K138" s="14"/>
      <c r="L138" s="56">
        <f t="shared" si="42"/>
        <v>0</v>
      </c>
      <c r="M138" s="14"/>
      <c r="N138" s="56">
        <f t="shared" si="30"/>
        <v>0</v>
      </c>
      <c r="O138" s="32"/>
      <c r="P138" s="56">
        <f t="shared" si="31"/>
        <v>0</v>
      </c>
      <c r="Q138" s="56">
        <v>0</v>
      </c>
      <c r="R138" s="32"/>
      <c r="S138" s="56">
        <f t="shared" si="32"/>
        <v>0</v>
      </c>
      <c r="T138" s="32"/>
      <c r="U138" s="56">
        <f t="shared" si="33"/>
        <v>0</v>
      </c>
      <c r="V138" s="14"/>
      <c r="W138" s="56">
        <f t="shared" si="34"/>
        <v>0</v>
      </c>
      <c r="X138" s="14"/>
      <c r="Y138" s="56">
        <f t="shared" si="35"/>
        <v>0</v>
      </c>
      <c r="Z138" s="32"/>
      <c r="AA138" s="56">
        <f t="shared" si="36"/>
        <v>0</v>
      </c>
      <c r="AB138" s="56">
        <v>0</v>
      </c>
      <c r="AC138" s="32"/>
      <c r="AD138" s="56">
        <f t="shared" si="37"/>
        <v>0</v>
      </c>
      <c r="AE138" s="32"/>
      <c r="AF138" s="56">
        <f t="shared" si="38"/>
        <v>0</v>
      </c>
      <c r="AG138" s="14"/>
      <c r="AH138" s="56">
        <f t="shared" si="39"/>
        <v>0</v>
      </c>
      <c r="AI138" s="32"/>
      <c r="AJ138" s="56">
        <f t="shared" si="40"/>
        <v>0</v>
      </c>
      <c r="AK138" s="34" t="s">
        <v>198</v>
      </c>
      <c r="AL138">
        <v>0</v>
      </c>
      <c r="AM138" s="36"/>
    </row>
    <row r="139" spans="1:40" ht="54" x14ac:dyDescent="0.35">
      <c r="A139" s="73" t="s">
        <v>199</v>
      </c>
      <c r="B139" s="80" t="s">
        <v>200</v>
      </c>
      <c r="C139" s="82" t="s">
        <v>29</v>
      </c>
      <c r="D139" s="13"/>
      <c r="E139" s="13"/>
      <c r="F139" s="14"/>
      <c r="G139" s="14">
        <v>63108.294419999998</v>
      </c>
      <c r="H139" s="14">
        <f t="shared" ref="H139:H140" si="44">F139+G139</f>
        <v>63108.294419999998</v>
      </c>
      <c r="I139" s="14"/>
      <c r="J139" s="14">
        <f t="shared" si="41"/>
        <v>63108.294419999998</v>
      </c>
      <c r="K139" s="14"/>
      <c r="L139" s="14">
        <f t="shared" si="42"/>
        <v>63108.294419999998</v>
      </c>
      <c r="M139" s="14"/>
      <c r="N139" s="14">
        <f t="shared" si="30"/>
        <v>63108.294419999998</v>
      </c>
      <c r="O139" s="14">
        <v>-54951.621249999997</v>
      </c>
      <c r="P139" s="77">
        <f t="shared" si="31"/>
        <v>8156.6731700000018</v>
      </c>
      <c r="Q139" s="14"/>
      <c r="R139" s="14"/>
      <c r="S139" s="14"/>
      <c r="T139" s="14">
        <v>0</v>
      </c>
      <c r="U139" s="14">
        <f t="shared" si="33"/>
        <v>0</v>
      </c>
      <c r="V139" s="14">
        <v>0</v>
      </c>
      <c r="W139" s="14">
        <f t="shared" si="34"/>
        <v>0</v>
      </c>
      <c r="X139" s="14">
        <v>0</v>
      </c>
      <c r="Y139" s="14">
        <f t="shared" si="35"/>
        <v>0</v>
      </c>
      <c r="Z139" s="14">
        <v>54951.621249999997</v>
      </c>
      <c r="AA139" s="77">
        <f t="shared" si="36"/>
        <v>54951.621249999997</v>
      </c>
      <c r="AB139" s="14"/>
      <c r="AC139" s="14"/>
      <c r="AD139" s="14"/>
      <c r="AE139" s="14">
        <v>0</v>
      </c>
      <c r="AF139" s="14">
        <f t="shared" si="38"/>
        <v>0</v>
      </c>
      <c r="AG139" s="14">
        <v>0</v>
      </c>
      <c r="AH139" s="14">
        <f t="shared" si="39"/>
        <v>0</v>
      </c>
      <c r="AI139" s="14">
        <v>0</v>
      </c>
      <c r="AJ139" s="77">
        <f t="shared" si="40"/>
        <v>0</v>
      </c>
      <c r="AK139" s="3" t="s">
        <v>201</v>
      </c>
      <c r="AL139" s="1"/>
      <c r="AM139" s="25"/>
    </row>
    <row r="140" spans="1:40" ht="54" x14ac:dyDescent="0.35">
      <c r="A140" s="73" t="s">
        <v>202</v>
      </c>
      <c r="B140" s="80" t="s">
        <v>61</v>
      </c>
      <c r="C140" s="89" t="s">
        <v>29</v>
      </c>
      <c r="D140" s="13"/>
      <c r="E140" s="59"/>
      <c r="F140" s="14"/>
      <c r="G140" s="14">
        <v>12463.022499999999</v>
      </c>
      <c r="H140" s="14">
        <f t="shared" si="44"/>
        <v>12463.022499999999</v>
      </c>
      <c r="I140" s="14"/>
      <c r="J140" s="14">
        <f t="shared" si="41"/>
        <v>12463.022499999999</v>
      </c>
      <c r="K140" s="14"/>
      <c r="L140" s="14">
        <f t="shared" si="42"/>
        <v>12463.022499999999</v>
      </c>
      <c r="M140" s="14"/>
      <c r="N140" s="14">
        <f t="shared" si="30"/>
        <v>12463.022499999999</v>
      </c>
      <c r="O140" s="14">
        <v>-12123.910749999999</v>
      </c>
      <c r="P140" s="77">
        <f t="shared" si="31"/>
        <v>339.11175000000003</v>
      </c>
      <c r="Q140" s="14"/>
      <c r="R140" s="14"/>
      <c r="S140" s="14"/>
      <c r="T140" s="14"/>
      <c r="U140" s="14">
        <f t="shared" si="33"/>
        <v>0</v>
      </c>
      <c r="V140" s="14"/>
      <c r="W140" s="14">
        <f t="shared" si="34"/>
        <v>0</v>
      </c>
      <c r="X140" s="14"/>
      <c r="Y140" s="14">
        <f t="shared" si="35"/>
        <v>0</v>
      </c>
      <c r="Z140" s="14">
        <v>12123.910749999999</v>
      </c>
      <c r="AA140" s="77">
        <f t="shared" si="36"/>
        <v>12123.910749999999</v>
      </c>
      <c r="AB140" s="14"/>
      <c r="AC140" s="14"/>
      <c r="AD140" s="14"/>
      <c r="AE140" s="14"/>
      <c r="AF140" s="14">
        <f t="shared" si="38"/>
        <v>0</v>
      </c>
      <c r="AG140" s="14"/>
      <c r="AH140" s="14">
        <f t="shared" si="39"/>
        <v>0</v>
      </c>
      <c r="AI140" s="14"/>
      <c r="AJ140" s="77">
        <f t="shared" si="40"/>
        <v>0</v>
      </c>
      <c r="AK140" s="3" t="s">
        <v>62</v>
      </c>
      <c r="AL140" s="1"/>
      <c r="AM140" s="25"/>
    </row>
    <row r="141" spans="1:40" s="79" customFormat="1" ht="33.75" customHeight="1" x14ac:dyDescent="0.25">
      <c r="A141" s="70"/>
      <c r="B141" s="71" t="s">
        <v>203</v>
      </c>
      <c r="C141" s="72" t="s">
        <v>20</v>
      </c>
      <c r="D141" s="8">
        <f>D143+D144+D145+D146+D147+D148+D149+D150+D151+D152+D153+D154+D155+D142</f>
        <v>56273.3</v>
      </c>
      <c r="E141" s="8">
        <f>E143+E144+E145+E146+E147+E148+E149+E150+E151+E152+E153+E154+E155+E142</f>
        <v>0</v>
      </c>
      <c r="F141" s="9">
        <f t="shared" si="15"/>
        <v>56273.3</v>
      </c>
      <c r="G141" s="9">
        <f>G143+G144+G145+G146+G147+G148+G149+G150+G151+G152+G153+G154+G155+G142+G156+G157+G158</f>
        <v>11682.045770000001</v>
      </c>
      <c r="H141" s="9">
        <f t="shared" si="16"/>
        <v>67955.34577</v>
      </c>
      <c r="I141" s="9">
        <f>I143+I144+I145+I146+I147+I148+I149+I150+I151+I152+I153+I154+I155+I142+I156+I157+I158</f>
        <v>0</v>
      </c>
      <c r="J141" s="9">
        <f t="shared" si="41"/>
        <v>67955.34577</v>
      </c>
      <c r="K141" s="9">
        <f>K143+K144+K145+K146+K147+K148+K149+K150+K151+K152+K153+K154+K155+K142+K156+K157+K158</f>
        <v>0</v>
      </c>
      <c r="L141" s="9">
        <f t="shared" si="42"/>
        <v>67955.34577</v>
      </c>
      <c r="M141" s="9">
        <f>M143+M144+M145+M146+M147+M148+M149+M150+M151+M152+M153+M154+M155+M142+M156+M157+M158</f>
        <v>0</v>
      </c>
      <c r="N141" s="9">
        <f t="shared" si="30"/>
        <v>67955.34577</v>
      </c>
      <c r="O141" s="9">
        <f>O143+O144+O145+O146+O147+O148+O149+O150+O151+O152+O153+O154+O155+O142+O156+O157+O158</f>
        <v>-9209.2999999999993</v>
      </c>
      <c r="P141" s="76">
        <f t="shared" si="31"/>
        <v>58746.045769999997</v>
      </c>
      <c r="Q141" s="9">
        <f>Q143+Q144+Q145+Q146+Q147+Q148+Q149+Q150+Q151+Q152+Q153+Q154+Q155+Q142</f>
        <v>25127.5</v>
      </c>
      <c r="R141" s="9">
        <f>R143+R144+R145+R146+R147+R148+R149+R150+R151+R152+R153+R154+R155+R142</f>
        <v>0</v>
      </c>
      <c r="S141" s="9">
        <f t="shared" si="32"/>
        <v>25127.5</v>
      </c>
      <c r="T141" s="9">
        <f>T143+T144+T145+T146+T147+T148+T149+T150+T151+T152+T153+T154+T155+T142+T156+T157+T158</f>
        <v>0</v>
      </c>
      <c r="U141" s="9">
        <f t="shared" si="33"/>
        <v>25127.5</v>
      </c>
      <c r="V141" s="9">
        <f>V143+V144+V145+V146+V147+V148+V149+V150+V151+V152+V153+V154+V155+V142+V156+V157+V158</f>
        <v>0</v>
      </c>
      <c r="W141" s="9">
        <f t="shared" si="34"/>
        <v>25127.5</v>
      </c>
      <c r="X141" s="9">
        <f>X143+X144+X145+X146+X147+X148+X149+X150+X151+X152+X153+X154+X155+X142+X156+X157+X158</f>
        <v>0</v>
      </c>
      <c r="Y141" s="9">
        <f t="shared" si="35"/>
        <v>25127.5</v>
      </c>
      <c r="Z141" s="9">
        <f>Z143+Z144+Z145+Z146+Z147+Z148+Z149+Z150+Z151+Z152+Z153+Z154+Z155+Z142+Z156+Z157+Z158</f>
        <v>10011.665000000001</v>
      </c>
      <c r="AA141" s="76">
        <f t="shared" si="36"/>
        <v>35139.165000000001</v>
      </c>
      <c r="AB141" s="9">
        <f>AB143+AB144+AB145+AB146+AB147+AB148+AB149+AB150+AB151+AB152+AB153+AB154+AB155+AB142</f>
        <v>57799.69999999999</v>
      </c>
      <c r="AC141" s="9">
        <f>AC143+AC144+AC145+AC146+AC147+AC148+AC149+AC150+AC151+AC152+AC153+AC154+AC155+AC142</f>
        <v>0</v>
      </c>
      <c r="AD141" s="9">
        <f t="shared" si="37"/>
        <v>57799.69999999999</v>
      </c>
      <c r="AE141" s="9">
        <f>AE143+AE144+AE145+AE146+AE147+AE148+AE149+AE150+AE151+AE152+AE153+AE154+AE155+AE142+AE156+AE157+AE158</f>
        <v>0</v>
      </c>
      <c r="AF141" s="9">
        <f t="shared" si="38"/>
        <v>57799.69999999999</v>
      </c>
      <c r="AG141" s="9">
        <f>AG143+AG144+AG145+AG146+AG147+AG148+AG149+AG150+AG151+AG152+AG153+AG154+AG155+AG142+AG156+AG157+AG158</f>
        <v>0</v>
      </c>
      <c r="AH141" s="9">
        <f t="shared" si="39"/>
        <v>57799.69999999999</v>
      </c>
      <c r="AI141" s="9">
        <f>AI143+AI144+AI145+AI146+AI147+AI148+AI149+AI150+AI151+AI152+AI153+AI154+AI155+AI142+AI156+AI157+AI158</f>
        <v>0</v>
      </c>
      <c r="AJ141" s="76">
        <f t="shared" si="40"/>
        <v>57799.69999999999</v>
      </c>
      <c r="AK141" s="10"/>
      <c r="AL141" s="11"/>
      <c r="AM141" s="7"/>
      <c r="AN141" s="7"/>
    </row>
    <row r="142" spans="1:40" ht="54" x14ac:dyDescent="0.35">
      <c r="A142" s="73" t="s">
        <v>204</v>
      </c>
      <c r="B142" s="80" t="s">
        <v>205</v>
      </c>
      <c r="C142" s="82" t="s">
        <v>29</v>
      </c>
      <c r="D142" s="13">
        <v>35549</v>
      </c>
      <c r="E142" s="13"/>
      <c r="F142" s="14">
        <f t="shared" si="15"/>
        <v>35549</v>
      </c>
      <c r="G142" s="14"/>
      <c r="H142" s="14">
        <f t="shared" ref="H142:H177" si="45">F142+G142</f>
        <v>35549</v>
      </c>
      <c r="I142" s="14"/>
      <c r="J142" s="14">
        <f t="shared" si="41"/>
        <v>35549</v>
      </c>
      <c r="K142" s="14"/>
      <c r="L142" s="14">
        <f t="shared" si="42"/>
        <v>35549</v>
      </c>
      <c r="M142" s="14"/>
      <c r="N142" s="14">
        <f t="shared" si="30"/>
        <v>35549</v>
      </c>
      <c r="O142" s="14"/>
      <c r="P142" s="77">
        <f t="shared" si="31"/>
        <v>35549</v>
      </c>
      <c r="Q142" s="14">
        <v>0</v>
      </c>
      <c r="R142" s="14"/>
      <c r="S142" s="14">
        <f t="shared" si="32"/>
        <v>0</v>
      </c>
      <c r="T142" s="14"/>
      <c r="U142" s="14">
        <f t="shared" si="33"/>
        <v>0</v>
      </c>
      <c r="V142" s="14"/>
      <c r="W142" s="14">
        <f t="shared" si="34"/>
        <v>0</v>
      </c>
      <c r="X142" s="14"/>
      <c r="Y142" s="14">
        <f t="shared" si="35"/>
        <v>0</v>
      </c>
      <c r="Z142" s="14"/>
      <c r="AA142" s="77">
        <f t="shared" si="36"/>
        <v>0</v>
      </c>
      <c r="AB142" s="14">
        <v>0</v>
      </c>
      <c r="AC142" s="14"/>
      <c r="AD142" s="14">
        <f t="shared" si="37"/>
        <v>0</v>
      </c>
      <c r="AE142" s="14"/>
      <c r="AF142" s="14">
        <f t="shared" si="38"/>
        <v>0</v>
      </c>
      <c r="AG142" s="14"/>
      <c r="AH142" s="14">
        <f t="shared" si="39"/>
        <v>0</v>
      </c>
      <c r="AI142" s="14"/>
      <c r="AJ142" s="77">
        <f t="shared" si="40"/>
        <v>0</v>
      </c>
      <c r="AK142" s="3" t="s">
        <v>206</v>
      </c>
      <c r="AM142" s="25"/>
    </row>
    <row r="143" spans="1:40" ht="54" x14ac:dyDescent="0.35">
      <c r="A143" s="73" t="s">
        <v>207</v>
      </c>
      <c r="B143" s="80" t="s">
        <v>208</v>
      </c>
      <c r="C143" s="82" t="s">
        <v>29</v>
      </c>
      <c r="D143" s="13">
        <v>9209.2999999999993</v>
      </c>
      <c r="E143" s="13"/>
      <c r="F143" s="14">
        <f t="shared" si="15"/>
        <v>9209.2999999999993</v>
      </c>
      <c r="G143" s="14"/>
      <c r="H143" s="14">
        <f t="shared" si="45"/>
        <v>9209.2999999999993</v>
      </c>
      <c r="I143" s="14"/>
      <c r="J143" s="14">
        <f t="shared" si="41"/>
        <v>9209.2999999999993</v>
      </c>
      <c r="K143" s="14"/>
      <c r="L143" s="14">
        <f t="shared" si="42"/>
        <v>9209.2999999999993</v>
      </c>
      <c r="M143" s="14"/>
      <c r="N143" s="14">
        <f t="shared" si="30"/>
        <v>9209.2999999999993</v>
      </c>
      <c r="O143" s="14">
        <v>-9209.2999999999993</v>
      </c>
      <c r="P143" s="77">
        <f t="shared" si="31"/>
        <v>0</v>
      </c>
      <c r="Q143" s="14">
        <v>0</v>
      </c>
      <c r="R143" s="14"/>
      <c r="S143" s="14">
        <f t="shared" si="32"/>
        <v>0</v>
      </c>
      <c r="T143" s="14"/>
      <c r="U143" s="14">
        <f t="shared" si="33"/>
        <v>0</v>
      </c>
      <c r="V143" s="14"/>
      <c r="W143" s="14">
        <f t="shared" si="34"/>
        <v>0</v>
      </c>
      <c r="X143" s="14"/>
      <c r="Y143" s="14">
        <f t="shared" si="35"/>
        <v>0</v>
      </c>
      <c r="Z143" s="14">
        <v>10011.665000000001</v>
      </c>
      <c r="AA143" s="77">
        <f t="shared" si="36"/>
        <v>10011.665000000001</v>
      </c>
      <c r="AB143" s="14">
        <v>0</v>
      </c>
      <c r="AC143" s="14"/>
      <c r="AD143" s="14">
        <f t="shared" si="37"/>
        <v>0</v>
      </c>
      <c r="AE143" s="14"/>
      <c r="AF143" s="14">
        <f t="shared" si="38"/>
        <v>0</v>
      </c>
      <c r="AG143" s="14"/>
      <c r="AH143" s="14">
        <f t="shared" si="39"/>
        <v>0</v>
      </c>
      <c r="AI143" s="14"/>
      <c r="AJ143" s="77">
        <f t="shared" si="40"/>
        <v>0</v>
      </c>
      <c r="AK143" s="3" t="s">
        <v>209</v>
      </c>
      <c r="AM143" s="25"/>
    </row>
    <row r="144" spans="1:40" ht="54" x14ac:dyDescent="0.35">
      <c r="A144" s="73" t="s">
        <v>210</v>
      </c>
      <c r="B144" s="80" t="s">
        <v>211</v>
      </c>
      <c r="C144" s="82" t="s">
        <v>29</v>
      </c>
      <c r="D144" s="13">
        <v>9849.2000000000007</v>
      </c>
      <c r="E144" s="13"/>
      <c r="F144" s="14">
        <f t="shared" si="15"/>
        <v>9849.2000000000007</v>
      </c>
      <c r="G144" s="14">
        <v>333.19578000000001</v>
      </c>
      <c r="H144" s="14">
        <f t="shared" si="45"/>
        <v>10182.395780000001</v>
      </c>
      <c r="I144" s="14"/>
      <c r="J144" s="14">
        <f t="shared" si="41"/>
        <v>10182.395780000001</v>
      </c>
      <c r="K144" s="14"/>
      <c r="L144" s="14">
        <f t="shared" si="42"/>
        <v>10182.395780000001</v>
      </c>
      <c r="M144" s="14"/>
      <c r="N144" s="14">
        <f t="shared" si="30"/>
        <v>10182.395780000001</v>
      </c>
      <c r="O144" s="14"/>
      <c r="P144" s="77">
        <f t="shared" si="31"/>
        <v>10182.395780000001</v>
      </c>
      <c r="Q144" s="14">
        <v>0</v>
      </c>
      <c r="R144" s="14"/>
      <c r="S144" s="14">
        <f t="shared" si="32"/>
        <v>0</v>
      </c>
      <c r="T144" s="14"/>
      <c r="U144" s="14">
        <f t="shared" si="33"/>
        <v>0</v>
      </c>
      <c r="V144" s="14"/>
      <c r="W144" s="14">
        <f t="shared" si="34"/>
        <v>0</v>
      </c>
      <c r="X144" s="14"/>
      <c r="Y144" s="14">
        <f t="shared" si="35"/>
        <v>0</v>
      </c>
      <c r="Z144" s="14"/>
      <c r="AA144" s="77">
        <f t="shared" si="36"/>
        <v>0</v>
      </c>
      <c r="AB144" s="14">
        <v>0</v>
      </c>
      <c r="AC144" s="14"/>
      <c r="AD144" s="14">
        <f t="shared" si="37"/>
        <v>0</v>
      </c>
      <c r="AE144" s="14"/>
      <c r="AF144" s="14">
        <f t="shared" si="38"/>
        <v>0</v>
      </c>
      <c r="AG144" s="14"/>
      <c r="AH144" s="14">
        <f t="shared" si="39"/>
        <v>0</v>
      </c>
      <c r="AI144" s="14"/>
      <c r="AJ144" s="77">
        <f t="shared" si="40"/>
        <v>0</v>
      </c>
      <c r="AK144" s="3" t="s">
        <v>212</v>
      </c>
      <c r="AM144" s="25"/>
    </row>
    <row r="145" spans="1:40" ht="54" x14ac:dyDescent="0.35">
      <c r="A145" s="73" t="s">
        <v>213</v>
      </c>
      <c r="B145" s="84" t="s">
        <v>214</v>
      </c>
      <c r="C145" s="82" t="s">
        <v>29</v>
      </c>
      <c r="D145" s="13">
        <v>0</v>
      </c>
      <c r="E145" s="13"/>
      <c r="F145" s="14">
        <f t="shared" si="15"/>
        <v>0</v>
      </c>
      <c r="G145" s="14"/>
      <c r="H145" s="14">
        <f t="shared" si="45"/>
        <v>0</v>
      </c>
      <c r="I145" s="14"/>
      <c r="J145" s="14">
        <f t="shared" si="41"/>
        <v>0</v>
      </c>
      <c r="K145" s="14"/>
      <c r="L145" s="14">
        <f t="shared" si="42"/>
        <v>0</v>
      </c>
      <c r="M145" s="14"/>
      <c r="N145" s="14">
        <f t="shared" si="30"/>
        <v>0</v>
      </c>
      <c r="O145" s="14"/>
      <c r="P145" s="77">
        <f t="shared" si="31"/>
        <v>0</v>
      </c>
      <c r="Q145" s="14">
        <v>877.1</v>
      </c>
      <c r="R145" s="14"/>
      <c r="S145" s="14">
        <f t="shared" si="32"/>
        <v>877.1</v>
      </c>
      <c r="T145" s="14"/>
      <c r="U145" s="14">
        <f t="shared" si="33"/>
        <v>877.1</v>
      </c>
      <c r="V145" s="14"/>
      <c r="W145" s="14">
        <f t="shared" si="34"/>
        <v>877.1</v>
      </c>
      <c r="X145" s="14"/>
      <c r="Y145" s="14">
        <f t="shared" si="35"/>
        <v>877.1</v>
      </c>
      <c r="Z145" s="14"/>
      <c r="AA145" s="77">
        <f t="shared" si="36"/>
        <v>877.1</v>
      </c>
      <c r="AB145" s="14">
        <v>10827.4</v>
      </c>
      <c r="AC145" s="14"/>
      <c r="AD145" s="14">
        <f t="shared" si="37"/>
        <v>10827.4</v>
      </c>
      <c r="AE145" s="14"/>
      <c r="AF145" s="14">
        <f t="shared" si="38"/>
        <v>10827.4</v>
      </c>
      <c r="AG145" s="14"/>
      <c r="AH145" s="14">
        <f t="shared" si="39"/>
        <v>10827.4</v>
      </c>
      <c r="AI145" s="14"/>
      <c r="AJ145" s="77">
        <f t="shared" si="40"/>
        <v>10827.4</v>
      </c>
      <c r="AK145" s="3" t="s">
        <v>215</v>
      </c>
      <c r="AM145" s="25"/>
    </row>
    <row r="146" spans="1:40" ht="54" x14ac:dyDescent="0.35">
      <c r="A146" s="73" t="s">
        <v>216</v>
      </c>
      <c r="B146" s="84" t="s">
        <v>217</v>
      </c>
      <c r="C146" s="82" t="s">
        <v>29</v>
      </c>
      <c r="D146" s="13">
        <v>0</v>
      </c>
      <c r="E146" s="13"/>
      <c r="F146" s="14">
        <f t="shared" si="15"/>
        <v>0</v>
      </c>
      <c r="G146" s="14"/>
      <c r="H146" s="14">
        <f t="shared" si="45"/>
        <v>0</v>
      </c>
      <c r="I146" s="14"/>
      <c r="J146" s="14">
        <f t="shared" si="41"/>
        <v>0</v>
      </c>
      <c r="K146" s="14"/>
      <c r="L146" s="14">
        <f t="shared" si="42"/>
        <v>0</v>
      </c>
      <c r="M146" s="14"/>
      <c r="N146" s="14">
        <f t="shared" si="30"/>
        <v>0</v>
      </c>
      <c r="O146" s="14"/>
      <c r="P146" s="77">
        <f t="shared" si="31"/>
        <v>0</v>
      </c>
      <c r="Q146" s="14">
        <v>877.09999999999991</v>
      </c>
      <c r="R146" s="14"/>
      <c r="S146" s="14">
        <f t="shared" si="32"/>
        <v>877.09999999999991</v>
      </c>
      <c r="T146" s="14"/>
      <c r="U146" s="14">
        <f t="shared" si="33"/>
        <v>877.09999999999991</v>
      </c>
      <c r="V146" s="14"/>
      <c r="W146" s="14">
        <f t="shared" si="34"/>
        <v>877.09999999999991</v>
      </c>
      <c r="X146" s="14"/>
      <c r="Y146" s="14">
        <f t="shared" si="35"/>
        <v>877.09999999999991</v>
      </c>
      <c r="Z146" s="14"/>
      <c r="AA146" s="77">
        <f t="shared" si="36"/>
        <v>877.09999999999991</v>
      </c>
      <c r="AB146" s="14">
        <v>10827.4</v>
      </c>
      <c r="AC146" s="14"/>
      <c r="AD146" s="14">
        <f t="shared" si="37"/>
        <v>10827.4</v>
      </c>
      <c r="AE146" s="14"/>
      <c r="AF146" s="14">
        <f t="shared" si="38"/>
        <v>10827.4</v>
      </c>
      <c r="AG146" s="14"/>
      <c r="AH146" s="14">
        <f t="shared" si="39"/>
        <v>10827.4</v>
      </c>
      <c r="AI146" s="14"/>
      <c r="AJ146" s="77">
        <f t="shared" si="40"/>
        <v>10827.4</v>
      </c>
      <c r="AK146" s="3" t="s">
        <v>218</v>
      </c>
      <c r="AM146" s="25"/>
    </row>
    <row r="147" spans="1:40" ht="54" x14ac:dyDescent="0.35">
      <c r="A147" s="73" t="s">
        <v>219</v>
      </c>
      <c r="B147" s="80" t="s">
        <v>220</v>
      </c>
      <c r="C147" s="82" t="s">
        <v>29</v>
      </c>
      <c r="D147" s="13">
        <v>832.90000000000009</v>
      </c>
      <c r="E147" s="13"/>
      <c r="F147" s="14">
        <f t="shared" si="15"/>
        <v>832.90000000000009</v>
      </c>
      <c r="G147" s="14"/>
      <c r="H147" s="14">
        <f t="shared" si="45"/>
        <v>832.90000000000009</v>
      </c>
      <c r="I147" s="14"/>
      <c r="J147" s="14">
        <f t="shared" si="41"/>
        <v>832.90000000000009</v>
      </c>
      <c r="K147" s="14"/>
      <c r="L147" s="14">
        <f t="shared" si="42"/>
        <v>832.90000000000009</v>
      </c>
      <c r="M147" s="14"/>
      <c r="N147" s="14">
        <f t="shared" si="30"/>
        <v>832.90000000000009</v>
      </c>
      <c r="O147" s="14"/>
      <c r="P147" s="77">
        <f t="shared" si="31"/>
        <v>832.90000000000009</v>
      </c>
      <c r="Q147" s="14">
        <v>10371</v>
      </c>
      <c r="R147" s="14"/>
      <c r="S147" s="14">
        <f t="shared" si="32"/>
        <v>10371</v>
      </c>
      <c r="T147" s="14"/>
      <c r="U147" s="14">
        <f t="shared" si="33"/>
        <v>10371</v>
      </c>
      <c r="V147" s="14"/>
      <c r="W147" s="14">
        <f t="shared" si="34"/>
        <v>10371</v>
      </c>
      <c r="X147" s="14"/>
      <c r="Y147" s="14">
        <f t="shared" si="35"/>
        <v>10371</v>
      </c>
      <c r="Z147" s="14"/>
      <c r="AA147" s="77">
        <f t="shared" si="36"/>
        <v>10371</v>
      </c>
      <c r="AB147" s="14">
        <v>0</v>
      </c>
      <c r="AC147" s="14"/>
      <c r="AD147" s="14">
        <f t="shared" si="37"/>
        <v>0</v>
      </c>
      <c r="AE147" s="14"/>
      <c r="AF147" s="14">
        <f t="shared" si="38"/>
        <v>0</v>
      </c>
      <c r="AG147" s="14"/>
      <c r="AH147" s="14">
        <f t="shared" si="39"/>
        <v>0</v>
      </c>
      <c r="AI147" s="14"/>
      <c r="AJ147" s="77">
        <f t="shared" si="40"/>
        <v>0</v>
      </c>
      <c r="AK147" s="3" t="s">
        <v>221</v>
      </c>
      <c r="AM147" s="25"/>
    </row>
    <row r="148" spans="1:40" ht="54" x14ac:dyDescent="0.35">
      <c r="A148" s="73" t="s">
        <v>222</v>
      </c>
      <c r="B148" s="84" t="s">
        <v>223</v>
      </c>
      <c r="C148" s="82" t="s">
        <v>29</v>
      </c>
      <c r="D148" s="13">
        <v>0</v>
      </c>
      <c r="E148" s="13"/>
      <c r="F148" s="14">
        <f t="shared" ref="F148:F177" si="46">D148+E148</f>
        <v>0</v>
      </c>
      <c r="G148" s="14"/>
      <c r="H148" s="14">
        <f t="shared" si="45"/>
        <v>0</v>
      </c>
      <c r="I148" s="14"/>
      <c r="J148" s="14">
        <f t="shared" si="41"/>
        <v>0</v>
      </c>
      <c r="K148" s="14"/>
      <c r="L148" s="14">
        <f t="shared" si="42"/>
        <v>0</v>
      </c>
      <c r="M148" s="14"/>
      <c r="N148" s="14">
        <f t="shared" si="30"/>
        <v>0</v>
      </c>
      <c r="O148" s="14"/>
      <c r="P148" s="77">
        <f t="shared" si="31"/>
        <v>0</v>
      </c>
      <c r="Q148" s="14">
        <v>877.1</v>
      </c>
      <c r="R148" s="14"/>
      <c r="S148" s="14">
        <f t="shared" si="32"/>
        <v>877.1</v>
      </c>
      <c r="T148" s="14"/>
      <c r="U148" s="14">
        <f t="shared" si="33"/>
        <v>877.1</v>
      </c>
      <c r="V148" s="14"/>
      <c r="W148" s="14">
        <f t="shared" si="34"/>
        <v>877.1</v>
      </c>
      <c r="X148" s="14"/>
      <c r="Y148" s="14">
        <f t="shared" si="35"/>
        <v>877.1</v>
      </c>
      <c r="Z148" s="14"/>
      <c r="AA148" s="77">
        <f t="shared" si="36"/>
        <v>877.1</v>
      </c>
      <c r="AB148" s="14">
        <v>10827.4</v>
      </c>
      <c r="AC148" s="14"/>
      <c r="AD148" s="14">
        <f t="shared" si="37"/>
        <v>10827.4</v>
      </c>
      <c r="AE148" s="14"/>
      <c r="AF148" s="14">
        <f t="shared" si="38"/>
        <v>10827.4</v>
      </c>
      <c r="AG148" s="14"/>
      <c r="AH148" s="14">
        <f t="shared" si="39"/>
        <v>10827.4</v>
      </c>
      <c r="AI148" s="14"/>
      <c r="AJ148" s="77">
        <f t="shared" si="40"/>
        <v>10827.4</v>
      </c>
      <c r="AK148" s="3" t="s">
        <v>224</v>
      </c>
      <c r="AM148" s="25"/>
    </row>
    <row r="149" spans="1:40" ht="54" x14ac:dyDescent="0.35">
      <c r="A149" s="73" t="s">
        <v>225</v>
      </c>
      <c r="B149" s="80" t="s">
        <v>226</v>
      </c>
      <c r="C149" s="82" t="s">
        <v>29</v>
      </c>
      <c r="D149" s="13">
        <v>832.90000000000009</v>
      </c>
      <c r="E149" s="13"/>
      <c r="F149" s="14">
        <f t="shared" si="46"/>
        <v>832.90000000000009</v>
      </c>
      <c r="G149" s="14"/>
      <c r="H149" s="14">
        <f t="shared" si="45"/>
        <v>832.90000000000009</v>
      </c>
      <c r="I149" s="14"/>
      <c r="J149" s="14">
        <f t="shared" si="41"/>
        <v>832.90000000000009</v>
      </c>
      <c r="K149" s="14"/>
      <c r="L149" s="14">
        <f t="shared" si="42"/>
        <v>832.90000000000009</v>
      </c>
      <c r="M149" s="14"/>
      <c r="N149" s="14">
        <f t="shared" si="30"/>
        <v>832.90000000000009</v>
      </c>
      <c r="O149" s="14"/>
      <c r="P149" s="77">
        <f t="shared" si="31"/>
        <v>832.90000000000009</v>
      </c>
      <c r="Q149" s="14">
        <v>10371</v>
      </c>
      <c r="R149" s="14"/>
      <c r="S149" s="14">
        <f t="shared" si="32"/>
        <v>10371</v>
      </c>
      <c r="T149" s="14"/>
      <c r="U149" s="14">
        <f t="shared" si="33"/>
        <v>10371</v>
      </c>
      <c r="V149" s="14"/>
      <c r="W149" s="14">
        <f t="shared" si="34"/>
        <v>10371</v>
      </c>
      <c r="X149" s="14"/>
      <c r="Y149" s="14">
        <f t="shared" si="35"/>
        <v>10371</v>
      </c>
      <c r="Z149" s="14"/>
      <c r="AA149" s="77">
        <f t="shared" si="36"/>
        <v>10371</v>
      </c>
      <c r="AB149" s="14">
        <v>0</v>
      </c>
      <c r="AC149" s="14"/>
      <c r="AD149" s="14">
        <f t="shared" si="37"/>
        <v>0</v>
      </c>
      <c r="AE149" s="14"/>
      <c r="AF149" s="14">
        <f t="shared" si="38"/>
        <v>0</v>
      </c>
      <c r="AG149" s="14"/>
      <c r="AH149" s="14">
        <f t="shared" si="39"/>
        <v>0</v>
      </c>
      <c r="AI149" s="14"/>
      <c r="AJ149" s="77">
        <f t="shared" si="40"/>
        <v>0</v>
      </c>
      <c r="AK149" s="3" t="s">
        <v>227</v>
      </c>
      <c r="AM149" s="25"/>
    </row>
    <row r="150" spans="1:40" ht="54" x14ac:dyDescent="0.35">
      <c r="A150" s="73" t="s">
        <v>228</v>
      </c>
      <c r="B150" s="80" t="s">
        <v>229</v>
      </c>
      <c r="C150" s="82" t="s">
        <v>29</v>
      </c>
      <c r="D150" s="13">
        <v>0</v>
      </c>
      <c r="E150" s="13"/>
      <c r="F150" s="14">
        <f t="shared" si="46"/>
        <v>0</v>
      </c>
      <c r="G150" s="14"/>
      <c r="H150" s="14">
        <f t="shared" si="45"/>
        <v>0</v>
      </c>
      <c r="I150" s="14"/>
      <c r="J150" s="14">
        <f t="shared" si="41"/>
        <v>0</v>
      </c>
      <c r="K150" s="14"/>
      <c r="L150" s="14">
        <f t="shared" si="42"/>
        <v>0</v>
      </c>
      <c r="M150" s="14"/>
      <c r="N150" s="14">
        <f t="shared" si="30"/>
        <v>0</v>
      </c>
      <c r="O150" s="14"/>
      <c r="P150" s="77">
        <f t="shared" si="31"/>
        <v>0</v>
      </c>
      <c r="Q150" s="14">
        <v>877.1</v>
      </c>
      <c r="R150" s="14"/>
      <c r="S150" s="14">
        <f t="shared" si="32"/>
        <v>877.1</v>
      </c>
      <c r="T150" s="14"/>
      <c r="U150" s="14">
        <f t="shared" si="33"/>
        <v>877.1</v>
      </c>
      <c r="V150" s="14"/>
      <c r="W150" s="14">
        <f t="shared" si="34"/>
        <v>877.1</v>
      </c>
      <c r="X150" s="14"/>
      <c r="Y150" s="14">
        <f t="shared" si="35"/>
        <v>877.1</v>
      </c>
      <c r="Z150" s="14"/>
      <c r="AA150" s="77">
        <f t="shared" si="36"/>
        <v>877.1</v>
      </c>
      <c r="AB150" s="14">
        <v>10827.4</v>
      </c>
      <c r="AC150" s="14"/>
      <c r="AD150" s="14">
        <f t="shared" si="37"/>
        <v>10827.4</v>
      </c>
      <c r="AE150" s="14"/>
      <c r="AF150" s="14">
        <f t="shared" si="38"/>
        <v>10827.4</v>
      </c>
      <c r="AG150" s="14"/>
      <c r="AH150" s="14">
        <f t="shared" si="39"/>
        <v>10827.4</v>
      </c>
      <c r="AI150" s="14"/>
      <c r="AJ150" s="77">
        <f t="shared" si="40"/>
        <v>10827.4</v>
      </c>
      <c r="AK150" s="3" t="s">
        <v>230</v>
      </c>
      <c r="AM150" s="25"/>
    </row>
    <row r="151" spans="1:40" ht="54" x14ac:dyDescent="0.35">
      <c r="A151" s="73" t="s">
        <v>231</v>
      </c>
      <c r="B151" s="80" t="s">
        <v>232</v>
      </c>
      <c r="C151" s="82" t="s">
        <v>29</v>
      </c>
      <c r="D151" s="13">
        <v>0</v>
      </c>
      <c r="E151" s="13"/>
      <c r="F151" s="14">
        <f t="shared" si="46"/>
        <v>0</v>
      </c>
      <c r="G151" s="14"/>
      <c r="H151" s="14">
        <f t="shared" si="45"/>
        <v>0</v>
      </c>
      <c r="I151" s="14"/>
      <c r="J151" s="14">
        <f t="shared" si="41"/>
        <v>0</v>
      </c>
      <c r="K151" s="14"/>
      <c r="L151" s="14">
        <f t="shared" si="42"/>
        <v>0</v>
      </c>
      <c r="M151" s="14"/>
      <c r="N151" s="14">
        <f t="shared" si="30"/>
        <v>0</v>
      </c>
      <c r="O151" s="14"/>
      <c r="P151" s="77">
        <f t="shared" si="31"/>
        <v>0</v>
      </c>
      <c r="Q151" s="14">
        <v>877.1</v>
      </c>
      <c r="R151" s="14"/>
      <c r="S151" s="14">
        <f t="shared" si="32"/>
        <v>877.1</v>
      </c>
      <c r="T151" s="14"/>
      <c r="U151" s="14">
        <f t="shared" si="33"/>
        <v>877.1</v>
      </c>
      <c r="V151" s="14"/>
      <c r="W151" s="14">
        <f t="shared" si="34"/>
        <v>877.1</v>
      </c>
      <c r="X151" s="14"/>
      <c r="Y151" s="14">
        <f t="shared" si="35"/>
        <v>877.1</v>
      </c>
      <c r="Z151" s="14"/>
      <c r="AA151" s="77">
        <f t="shared" si="36"/>
        <v>877.1</v>
      </c>
      <c r="AB151" s="14">
        <v>10827.4</v>
      </c>
      <c r="AC151" s="14"/>
      <c r="AD151" s="14">
        <f t="shared" si="37"/>
        <v>10827.4</v>
      </c>
      <c r="AE151" s="14"/>
      <c r="AF151" s="14">
        <f t="shared" si="38"/>
        <v>10827.4</v>
      </c>
      <c r="AG151" s="14"/>
      <c r="AH151" s="14">
        <f t="shared" si="39"/>
        <v>10827.4</v>
      </c>
      <c r="AI151" s="14"/>
      <c r="AJ151" s="77">
        <f t="shared" si="40"/>
        <v>10827.4</v>
      </c>
      <c r="AK151" s="3" t="s">
        <v>233</v>
      </c>
      <c r="AM151" s="25"/>
    </row>
    <row r="152" spans="1:40" ht="54" x14ac:dyDescent="0.35">
      <c r="A152" s="73" t="s">
        <v>234</v>
      </c>
      <c r="B152" s="80" t="s">
        <v>235</v>
      </c>
      <c r="C152" s="82" t="s">
        <v>29</v>
      </c>
      <c r="D152" s="13">
        <v>0</v>
      </c>
      <c r="E152" s="13"/>
      <c r="F152" s="14">
        <f t="shared" si="46"/>
        <v>0</v>
      </c>
      <c r="G152" s="14"/>
      <c r="H152" s="14">
        <f t="shared" si="45"/>
        <v>0</v>
      </c>
      <c r="I152" s="14"/>
      <c r="J152" s="14">
        <f t="shared" si="41"/>
        <v>0</v>
      </c>
      <c r="K152" s="14"/>
      <c r="L152" s="14">
        <f t="shared" si="42"/>
        <v>0</v>
      </c>
      <c r="M152" s="14"/>
      <c r="N152" s="14">
        <f t="shared" si="30"/>
        <v>0</v>
      </c>
      <c r="O152" s="14"/>
      <c r="P152" s="77">
        <f t="shared" si="31"/>
        <v>0</v>
      </c>
      <c r="Q152" s="14">
        <v>0</v>
      </c>
      <c r="R152" s="14"/>
      <c r="S152" s="14">
        <f t="shared" si="32"/>
        <v>0</v>
      </c>
      <c r="T152" s="14"/>
      <c r="U152" s="14">
        <f t="shared" si="33"/>
        <v>0</v>
      </c>
      <c r="V152" s="14"/>
      <c r="W152" s="14">
        <f t="shared" si="34"/>
        <v>0</v>
      </c>
      <c r="X152" s="14"/>
      <c r="Y152" s="14">
        <f t="shared" si="35"/>
        <v>0</v>
      </c>
      <c r="Z152" s="14"/>
      <c r="AA152" s="77">
        <f t="shared" si="36"/>
        <v>0</v>
      </c>
      <c r="AB152" s="14">
        <v>915.7</v>
      </c>
      <c r="AC152" s="14"/>
      <c r="AD152" s="14">
        <f t="shared" si="37"/>
        <v>915.7</v>
      </c>
      <c r="AE152" s="14"/>
      <c r="AF152" s="14">
        <f t="shared" si="38"/>
        <v>915.7</v>
      </c>
      <c r="AG152" s="14"/>
      <c r="AH152" s="14">
        <f t="shared" si="39"/>
        <v>915.7</v>
      </c>
      <c r="AI152" s="14"/>
      <c r="AJ152" s="77">
        <f t="shared" si="40"/>
        <v>915.7</v>
      </c>
      <c r="AK152" s="3" t="s">
        <v>236</v>
      </c>
      <c r="AM152" s="25"/>
    </row>
    <row r="153" spans="1:40" ht="54" x14ac:dyDescent="0.35">
      <c r="A153" s="73" t="s">
        <v>237</v>
      </c>
      <c r="B153" s="80" t="s">
        <v>238</v>
      </c>
      <c r="C153" s="82" t="s">
        <v>29</v>
      </c>
      <c r="D153" s="13">
        <v>0</v>
      </c>
      <c r="E153" s="13"/>
      <c r="F153" s="14">
        <f t="shared" si="46"/>
        <v>0</v>
      </c>
      <c r="G153" s="14"/>
      <c r="H153" s="14">
        <f t="shared" si="45"/>
        <v>0</v>
      </c>
      <c r="I153" s="14"/>
      <c r="J153" s="14">
        <f t="shared" si="41"/>
        <v>0</v>
      </c>
      <c r="K153" s="14"/>
      <c r="L153" s="14">
        <f t="shared" si="42"/>
        <v>0</v>
      </c>
      <c r="M153" s="14"/>
      <c r="N153" s="14">
        <f t="shared" si="30"/>
        <v>0</v>
      </c>
      <c r="O153" s="14"/>
      <c r="P153" s="77">
        <f t="shared" si="31"/>
        <v>0</v>
      </c>
      <c r="Q153" s="14">
        <v>0</v>
      </c>
      <c r="R153" s="14"/>
      <c r="S153" s="14">
        <f t="shared" si="32"/>
        <v>0</v>
      </c>
      <c r="T153" s="14"/>
      <c r="U153" s="14">
        <f t="shared" si="33"/>
        <v>0</v>
      </c>
      <c r="V153" s="14"/>
      <c r="W153" s="14">
        <f t="shared" si="34"/>
        <v>0</v>
      </c>
      <c r="X153" s="14"/>
      <c r="Y153" s="14">
        <f t="shared" si="35"/>
        <v>0</v>
      </c>
      <c r="Z153" s="14"/>
      <c r="AA153" s="77">
        <f t="shared" si="36"/>
        <v>0</v>
      </c>
      <c r="AB153" s="14">
        <v>915.7</v>
      </c>
      <c r="AC153" s="14"/>
      <c r="AD153" s="14">
        <f t="shared" si="37"/>
        <v>915.7</v>
      </c>
      <c r="AE153" s="14"/>
      <c r="AF153" s="14">
        <f t="shared" si="38"/>
        <v>915.7</v>
      </c>
      <c r="AG153" s="14"/>
      <c r="AH153" s="14">
        <f t="shared" si="39"/>
        <v>915.7</v>
      </c>
      <c r="AI153" s="14"/>
      <c r="AJ153" s="77">
        <f t="shared" si="40"/>
        <v>915.7</v>
      </c>
      <c r="AK153" s="3" t="s">
        <v>239</v>
      </c>
      <c r="AM153" s="25"/>
    </row>
    <row r="154" spans="1:40" ht="54" x14ac:dyDescent="0.35">
      <c r="A154" s="73" t="s">
        <v>240</v>
      </c>
      <c r="B154" s="80" t="s">
        <v>241</v>
      </c>
      <c r="C154" s="82" t="s">
        <v>29</v>
      </c>
      <c r="D154" s="13">
        <v>0</v>
      </c>
      <c r="E154" s="13"/>
      <c r="F154" s="14">
        <f t="shared" si="46"/>
        <v>0</v>
      </c>
      <c r="G154" s="14"/>
      <c r="H154" s="14">
        <f t="shared" si="45"/>
        <v>0</v>
      </c>
      <c r="I154" s="14"/>
      <c r="J154" s="14">
        <f t="shared" si="41"/>
        <v>0</v>
      </c>
      <c r="K154" s="14"/>
      <c r="L154" s="14">
        <f t="shared" si="42"/>
        <v>0</v>
      </c>
      <c r="M154" s="14"/>
      <c r="N154" s="14">
        <f t="shared" si="30"/>
        <v>0</v>
      </c>
      <c r="O154" s="14"/>
      <c r="P154" s="77">
        <f t="shared" si="31"/>
        <v>0</v>
      </c>
      <c r="Q154" s="14">
        <v>0</v>
      </c>
      <c r="R154" s="14"/>
      <c r="S154" s="14">
        <f t="shared" si="32"/>
        <v>0</v>
      </c>
      <c r="T154" s="14"/>
      <c r="U154" s="14">
        <f t="shared" si="33"/>
        <v>0</v>
      </c>
      <c r="V154" s="14"/>
      <c r="W154" s="14">
        <f t="shared" si="34"/>
        <v>0</v>
      </c>
      <c r="X154" s="14"/>
      <c r="Y154" s="14">
        <f t="shared" si="35"/>
        <v>0</v>
      </c>
      <c r="Z154" s="14"/>
      <c r="AA154" s="77">
        <f t="shared" si="36"/>
        <v>0</v>
      </c>
      <c r="AB154" s="14">
        <v>915.7</v>
      </c>
      <c r="AC154" s="14"/>
      <c r="AD154" s="14">
        <f t="shared" si="37"/>
        <v>915.7</v>
      </c>
      <c r="AE154" s="14"/>
      <c r="AF154" s="14">
        <f t="shared" si="38"/>
        <v>915.7</v>
      </c>
      <c r="AG154" s="14"/>
      <c r="AH154" s="14">
        <f t="shared" si="39"/>
        <v>915.7</v>
      </c>
      <c r="AI154" s="14"/>
      <c r="AJ154" s="77">
        <f t="shared" si="40"/>
        <v>915.7</v>
      </c>
      <c r="AK154" s="3" t="s">
        <v>242</v>
      </c>
      <c r="AM154" s="25"/>
    </row>
    <row r="155" spans="1:40" ht="54" x14ac:dyDescent="0.35">
      <c r="A155" s="73" t="s">
        <v>243</v>
      </c>
      <c r="B155" s="80" t="s">
        <v>244</v>
      </c>
      <c r="C155" s="82" t="s">
        <v>29</v>
      </c>
      <c r="D155" s="13">
        <v>0</v>
      </c>
      <c r="E155" s="13"/>
      <c r="F155" s="14">
        <f t="shared" si="46"/>
        <v>0</v>
      </c>
      <c r="G155" s="14"/>
      <c r="H155" s="14">
        <f t="shared" si="45"/>
        <v>0</v>
      </c>
      <c r="I155" s="14"/>
      <c r="J155" s="14">
        <f t="shared" si="41"/>
        <v>0</v>
      </c>
      <c r="K155" s="14"/>
      <c r="L155" s="14">
        <f t="shared" si="42"/>
        <v>0</v>
      </c>
      <c r="M155" s="14"/>
      <c r="N155" s="14">
        <f t="shared" si="30"/>
        <v>0</v>
      </c>
      <c r="O155" s="14"/>
      <c r="P155" s="77">
        <f t="shared" si="31"/>
        <v>0</v>
      </c>
      <c r="Q155" s="14">
        <v>0</v>
      </c>
      <c r="R155" s="14"/>
      <c r="S155" s="14">
        <f t="shared" si="32"/>
        <v>0</v>
      </c>
      <c r="T155" s="14"/>
      <c r="U155" s="14">
        <f t="shared" si="33"/>
        <v>0</v>
      </c>
      <c r="V155" s="14"/>
      <c r="W155" s="14">
        <f t="shared" si="34"/>
        <v>0</v>
      </c>
      <c r="X155" s="14"/>
      <c r="Y155" s="14">
        <f t="shared" si="35"/>
        <v>0</v>
      </c>
      <c r="Z155" s="14"/>
      <c r="AA155" s="77">
        <f t="shared" si="36"/>
        <v>0</v>
      </c>
      <c r="AB155" s="14">
        <v>915.6</v>
      </c>
      <c r="AC155" s="14"/>
      <c r="AD155" s="14">
        <f t="shared" si="37"/>
        <v>915.6</v>
      </c>
      <c r="AE155" s="14"/>
      <c r="AF155" s="14">
        <f t="shared" si="38"/>
        <v>915.6</v>
      </c>
      <c r="AG155" s="14"/>
      <c r="AH155" s="14">
        <f t="shared" si="39"/>
        <v>915.6</v>
      </c>
      <c r="AI155" s="14"/>
      <c r="AJ155" s="77">
        <f t="shared" si="40"/>
        <v>915.6</v>
      </c>
      <c r="AK155" s="3" t="s">
        <v>245</v>
      </c>
      <c r="AM155" s="25"/>
    </row>
    <row r="156" spans="1:40" ht="54" x14ac:dyDescent="0.35">
      <c r="A156" s="73" t="s">
        <v>246</v>
      </c>
      <c r="B156" s="80" t="s">
        <v>247</v>
      </c>
      <c r="C156" s="82" t="s">
        <v>29</v>
      </c>
      <c r="D156" s="13"/>
      <c r="E156" s="13"/>
      <c r="F156" s="14"/>
      <c r="G156" s="14">
        <v>1822.9440400000001</v>
      </c>
      <c r="H156" s="14">
        <f t="shared" si="45"/>
        <v>1822.9440400000001</v>
      </c>
      <c r="I156" s="14"/>
      <c r="J156" s="14">
        <f t="shared" si="41"/>
        <v>1822.9440400000001</v>
      </c>
      <c r="K156" s="14"/>
      <c r="L156" s="14">
        <f t="shared" si="42"/>
        <v>1822.9440400000001</v>
      </c>
      <c r="M156" s="14"/>
      <c r="N156" s="14">
        <f t="shared" si="30"/>
        <v>1822.9440400000001</v>
      </c>
      <c r="O156" s="14"/>
      <c r="P156" s="77">
        <f t="shared" si="31"/>
        <v>1822.9440400000001</v>
      </c>
      <c r="Q156" s="14"/>
      <c r="R156" s="14"/>
      <c r="S156" s="14"/>
      <c r="T156" s="14"/>
      <c r="U156" s="14">
        <f t="shared" si="33"/>
        <v>0</v>
      </c>
      <c r="V156" s="14"/>
      <c r="W156" s="14">
        <f t="shared" si="34"/>
        <v>0</v>
      </c>
      <c r="X156" s="14"/>
      <c r="Y156" s="14">
        <f t="shared" si="35"/>
        <v>0</v>
      </c>
      <c r="Z156" s="14"/>
      <c r="AA156" s="77">
        <f t="shared" si="36"/>
        <v>0</v>
      </c>
      <c r="AB156" s="14"/>
      <c r="AC156" s="14"/>
      <c r="AD156" s="14"/>
      <c r="AE156" s="14"/>
      <c r="AF156" s="14">
        <f t="shared" si="38"/>
        <v>0</v>
      </c>
      <c r="AG156" s="14"/>
      <c r="AH156" s="14">
        <f t="shared" si="39"/>
        <v>0</v>
      </c>
      <c r="AI156" s="14"/>
      <c r="AJ156" s="77">
        <f t="shared" si="40"/>
        <v>0</v>
      </c>
      <c r="AK156" s="3" t="s">
        <v>248</v>
      </c>
      <c r="AL156" s="1"/>
      <c r="AM156" s="25"/>
    </row>
    <row r="157" spans="1:40" ht="54" x14ac:dyDescent="0.35">
      <c r="A157" s="73" t="s">
        <v>249</v>
      </c>
      <c r="B157" s="80" t="s">
        <v>250</v>
      </c>
      <c r="C157" s="82" t="s">
        <v>29</v>
      </c>
      <c r="D157" s="13"/>
      <c r="E157" s="13"/>
      <c r="F157" s="14"/>
      <c r="G157" s="14">
        <v>1860.1279500000001</v>
      </c>
      <c r="H157" s="14">
        <f t="shared" si="45"/>
        <v>1860.1279500000001</v>
      </c>
      <c r="I157" s="14"/>
      <c r="J157" s="14">
        <f t="shared" si="41"/>
        <v>1860.1279500000001</v>
      </c>
      <c r="K157" s="14"/>
      <c r="L157" s="14">
        <f t="shared" si="42"/>
        <v>1860.1279500000001</v>
      </c>
      <c r="M157" s="14"/>
      <c r="N157" s="14">
        <f t="shared" si="30"/>
        <v>1860.1279500000001</v>
      </c>
      <c r="O157" s="14">
        <v>-24.5</v>
      </c>
      <c r="P157" s="77">
        <f t="shared" si="31"/>
        <v>1835.6279500000001</v>
      </c>
      <c r="Q157" s="14"/>
      <c r="R157" s="14"/>
      <c r="S157" s="14"/>
      <c r="T157" s="14"/>
      <c r="U157" s="14">
        <f t="shared" si="33"/>
        <v>0</v>
      </c>
      <c r="V157" s="14"/>
      <c r="W157" s="14">
        <f t="shared" si="34"/>
        <v>0</v>
      </c>
      <c r="X157" s="14"/>
      <c r="Y157" s="14">
        <f t="shared" si="35"/>
        <v>0</v>
      </c>
      <c r="Z157" s="14"/>
      <c r="AA157" s="77">
        <f t="shared" si="36"/>
        <v>0</v>
      </c>
      <c r="AB157" s="14"/>
      <c r="AC157" s="14"/>
      <c r="AD157" s="14"/>
      <c r="AE157" s="14"/>
      <c r="AF157" s="14">
        <f t="shared" si="38"/>
        <v>0</v>
      </c>
      <c r="AG157" s="14"/>
      <c r="AH157" s="14">
        <f t="shared" si="39"/>
        <v>0</v>
      </c>
      <c r="AI157" s="14"/>
      <c r="AJ157" s="77">
        <f t="shared" si="40"/>
        <v>0</v>
      </c>
      <c r="AK157" s="3" t="s">
        <v>251</v>
      </c>
      <c r="AL157" s="1"/>
      <c r="AM157" s="25"/>
    </row>
    <row r="158" spans="1:40" ht="54" x14ac:dyDescent="0.35">
      <c r="A158" s="73" t="s">
        <v>252</v>
      </c>
      <c r="B158" s="80" t="s">
        <v>253</v>
      </c>
      <c r="C158" s="82" t="s">
        <v>29</v>
      </c>
      <c r="D158" s="13"/>
      <c r="E158" s="13"/>
      <c r="F158" s="14"/>
      <c r="G158" s="14">
        <v>7665.7780000000002</v>
      </c>
      <c r="H158" s="14">
        <f t="shared" si="45"/>
        <v>7665.7780000000002</v>
      </c>
      <c r="I158" s="14"/>
      <c r="J158" s="14">
        <f t="shared" si="41"/>
        <v>7665.7780000000002</v>
      </c>
      <c r="K158" s="14"/>
      <c r="L158" s="14">
        <f t="shared" si="42"/>
        <v>7665.7780000000002</v>
      </c>
      <c r="M158" s="14"/>
      <c r="N158" s="14">
        <f t="shared" si="30"/>
        <v>7665.7780000000002</v>
      </c>
      <c r="O158" s="14">
        <v>24.5</v>
      </c>
      <c r="P158" s="77">
        <f t="shared" si="31"/>
        <v>7690.2780000000002</v>
      </c>
      <c r="Q158" s="14"/>
      <c r="R158" s="14"/>
      <c r="S158" s="14"/>
      <c r="T158" s="14"/>
      <c r="U158" s="14">
        <f t="shared" si="33"/>
        <v>0</v>
      </c>
      <c r="V158" s="14"/>
      <c r="W158" s="14">
        <f t="shared" si="34"/>
        <v>0</v>
      </c>
      <c r="X158" s="14"/>
      <c r="Y158" s="14">
        <f t="shared" si="35"/>
        <v>0</v>
      </c>
      <c r="Z158" s="14"/>
      <c r="AA158" s="77">
        <f t="shared" si="36"/>
        <v>0</v>
      </c>
      <c r="AB158" s="14"/>
      <c r="AC158" s="14"/>
      <c r="AD158" s="14"/>
      <c r="AE158" s="14"/>
      <c r="AF158" s="14">
        <f t="shared" si="38"/>
        <v>0</v>
      </c>
      <c r="AG158" s="14"/>
      <c r="AH158" s="14">
        <f t="shared" si="39"/>
        <v>0</v>
      </c>
      <c r="AI158" s="14"/>
      <c r="AJ158" s="77">
        <f t="shared" si="40"/>
        <v>0</v>
      </c>
      <c r="AK158" s="3" t="s">
        <v>254</v>
      </c>
      <c r="AL158" s="1"/>
      <c r="AM158" s="25"/>
    </row>
    <row r="159" spans="1:40" s="79" customFormat="1" ht="33.75" customHeight="1" x14ac:dyDescent="0.25">
      <c r="A159" s="70"/>
      <c r="B159" s="71" t="s">
        <v>255</v>
      </c>
      <c r="C159" s="72" t="s">
        <v>20</v>
      </c>
      <c r="D159" s="8">
        <f>D164+D163+D162+D161+D160</f>
        <v>64748.000000000007</v>
      </c>
      <c r="E159" s="8">
        <f>E164+E163+E162+E161+E160</f>
        <v>0</v>
      </c>
      <c r="F159" s="9">
        <f t="shared" si="46"/>
        <v>64748.000000000007</v>
      </c>
      <c r="G159" s="60">
        <f>G164+G163+G162+G161+G160</f>
        <v>65434.583730000006</v>
      </c>
      <c r="H159" s="60">
        <f t="shared" si="45"/>
        <v>130182.58373000001</v>
      </c>
      <c r="I159" s="60">
        <f>I164+I163+I162+I161+I160</f>
        <v>0</v>
      </c>
      <c r="J159" s="60">
        <f t="shared" si="41"/>
        <v>130182.58373000001</v>
      </c>
      <c r="K159" s="60">
        <f>K164+K163+K162+K161+K160</f>
        <v>-20284.093000000001</v>
      </c>
      <c r="L159" s="60">
        <f t="shared" si="42"/>
        <v>109898.49073000002</v>
      </c>
      <c r="M159" s="60">
        <f>M164+M163+M162+M161+M160</f>
        <v>0</v>
      </c>
      <c r="N159" s="60">
        <f t="shared" si="30"/>
        <v>109898.49073000002</v>
      </c>
      <c r="O159" s="60">
        <f>O164+O163+O162+O161+O160</f>
        <v>0</v>
      </c>
      <c r="P159" s="91">
        <f t="shared" si="31"/>
        <v>109898.49073000002</v>
      </c>
      <c r="Q159" s="9">
        <f>Q164+Q163+Q162+Q161+Q160</f>
        <v>32708.6</v>
      </c>
      <c r="R159" s="9">
        <f>R164+R163+R162+R161+R160</f>
        <v>0</v>
      </c>
      <c r="S159" s="9">
        <f t="shared" si="32"/>
        <v>32708.6</v>
      </c>
      <c r="T159" s="9">
        <f>T164+T163+T162+T161+T160</f>
        <v>0</v>
      </c>
      <c r="U159" s="9">
        <f t="shared" si="33"/>
        <v>32708.6</v>
      </c>
      <c r="V159" s="9">
        <f>V164+V163+V162+V161+V160</f>
        <v>0</v>
      </c>
      <c r="W159" s="9">
        <f t="shared" si="34"/>
        <v>32708.6</v>
      </c>
      <c r="X159" s="9">
        <f>X164+X163+X162+X161+X160</f>
        <v>20284.093000000001</v>
      </c>
      <c r="Y159" s="9">
        <f t="shared" si="35"/>
        <v>52992.692999999999</v>
      </c>
      <c r="Z159" s="9">
        <f>Z164+Z163+Z162+Z161+Z160</f>
        <v>0</v>
      </c>
      <c r="AA159" s="76">
        <f t="shared" si="36"/>
        <v>52992.692999999999</v>
      </c>
      <c r="AB159" s="9">
        <f>AB164+AB163+AB162+AB161+AB160</f>
        <v>0</v>
      </c>
      <c r="AC159" s="9">
        <f>AC164+AC163+AC162+AC161+AC160</f>
        <v>0</v>
      </c>
      <c r="AD159" s="9">
        <f t="shared" si="37"/>
        <v>0</v>
      </c>
      <c r="AE159" s="9">
        <f>AE164+AE163+AE162+AE161+AE160</f>
        <v>0</v>
      </c>
      <c r="AF159" s="9">
        <f t="shared" si="38"/>
        <v>0</v>
      </c>
      <c r="AG159" s="9">
        <f>AG164+AG163+AG162+AG161+AG160</f>
        <v>0</v>
      </c>
      <c r="AH159" s="9">
        <f t="shared" si="39"/>
        <v>0</v>
      </c>
      <c r="AI159" s="9">
        <f>AI164+AI163+AI162+AI161+AI160</f>
        <v>0</v>
      </c>
      <c r="AJ159" s="76">
        <f t="shared" si="40"/>
        <v>0</v>
      </c>
      <c r="AK159" s="10"/>
      <c r="AL159" s="11"/>
      <c r="AM159" s="7"/>
      <c r="AN159" s="7"/>
    </row>
    <row r="160" spans="1:40" ht="54" x14ac:dyDescent="0.35">
      <c r="A160" s="73" t="s">
        <v>256</v>
      </c>
      <c r="B160" s="80" t="s">
        <v>257</v>
      </c>
      <c r="C160" s="82" t="s">
        <v>29</v>
      </c>
      <c r="D160" s="13">
        <f>5844.6+120.7</f>
        <v>5965.3</v>
      </c>
      <c r="E160" s="13"/>
      <c r="F160" s="14">
        <f t="shared" si="46"/>
        <v>5965.3</v>
      </c>
      <c r="G160" s="14">
        <v>6034.6826300000002</v>
      </c>
      <c r="H160" s="14">
        <f t="shared" si="45"/>
        <v>11999.98263</v>
      </c>
      <c r="I160" s="14"/>
      <c r="J160" s="14">
        <f t="shared" si="41"/>
        <v>11999.98263</v>
      </c>
      <c r="K160" s="14"/>
      <c r="L160" s="14">
        <f t="shared" si="42"/>
        <v>11999.98263</v>
      </c>
      <c r="M160" s="14"/>
      <c r="N160" s="14">
        <f t="shared" si="30"/>
        <v>11999.98263</v>
      </c>
      <c r="O160" s="14"/>
      <c r="P160" s="77">
        <f t="shared" si="31"/>
        <v>11999.98263</v>
      </c>
      <c r="Q160" s="14">
        <v>0</v>
      </c>
      <c r="R160" s="14"/>
      <c r="S160" s="14">
        <f t="shared" si="32"/>
        <v>0</v>
      </c>
      <c r="T160" s="14"/>
      <c r="U160" s="14">
        <f t="shared" si="33"/>
        <v>0</v>
      </c>
      <c r="V160" s="14"/>
      <c r="W160" s="14">
        <f t="shared" si="34"/>
        <v>0</v>
      </c>
      <c r="X160" s="14"/>
      <c r="Y160" s="14">
        <f t="shared" si="35"/>
        <v>0</v>
      </c>
      <c r="Z160" s="14"/>
      <c r="AA160" s="77">
        <f t="shared" si="36"/>
        <v>0</v>
      </c>
      <c r="AB160" s="14">
        <v>0</v>
      </c>
      <c r="AC160" s="14"/>
      <c r="AD160" s="14">
        <f t="shared" si="37"/>
        <v>0</v>
      </c>
      <c r="AE160" s="14"/>
      <c r="AF160" s="14">
        <f t="shared" si="38"/>
        <v>0</v>
      </c>
      <c r="AG160" s="14"/>
      <c r="AH160" s="14">
        <f t="shared" si="39"/>
        <v>0</v>
      </c>
      <c r="AI160" s="14"/>
      <c r="AJ160" s="77">
        <f t="shared" si="40"/>
        <v>0</v>
      </c>
      <c r="AK160" s="3" t="s">
        <v>258</v>
      </c>
      <c r="AM160" s="25"/>
    </row>
    <row r="161" spans="1:40" ht="54" x14ac:dyDescent="0.35">
      <c r="A161" s="73" t="s">
        <v>259</v>
      </c>
      <c r="B161" s="80" t="s">
        <v>260</v>
      </c>
      <c r="C161" s="82" t="s">
        <v>29</v>
      </c>
      <c r="D161" s="13">
        <f>17964-367.1</f>
        <v>17596.900000000001</v>
      </c>
      <c r="E161" s="13"/>
      <c r="F161" s="14">
        <f t="shared" si="46"/>
        <v>17596.900000000001</v>
      </c>
      <c r="G161" s="14">
        <f>4006.86525+25700.58505</f>
        <v>29707.4503</v>
      </c>
      <c r="H161" s="14">
        <f t="shared" si="45"/>
        <v>47304.350300000006</v>
      </c>
      <c r="I161" s="14"/>
      <c r="J161" s="14">
        <f t="shared" si="41"/>
        <v>47304.350300000006</v>
      </c>
      <c r="K161" s="14">
        <v>-20284.093000000001</v>
      </c>
      <c r="L161" s="14">
        <f t="shared" si="42"/>
        <v>27020.257300000005</v>
      </c>
      <c r="M161" s="14"/>
      <c r="N161" s="14">
        <f t="shared" si="30"/>
        <v>27020.257300000005</v>
      </c>
      <c r="O161" s="14"/>
      <c r="P161" s="77">
        <f t="shared" si="31"/>
        <v>27020.257300000005</v>
      </c>
      <c r="Q161" s="14">
        <v>0</v>
      </c>
      <c r="R161" s="14"/>
      <c r="S161" s="14">
        <f t="shared" si="32"/>
        <v>0</v>
      </c>
      <c r="T161" s="14"/>
      <c r="U161" s="14">
        <f t="shared" si="33"/>
        <v>0</v>
      </c>
      <c r="V161" s="14"/>
      <c r="W161" s="14">
        <f t="shared" si="34"/>
        <v>0</v>
      </c>
      <c r="X161" s="14">
        <v>20284.093000000001</v>
      </c>
      <c r="Y161" s="14">
        <f t="shared" si="35"/>
        <v>20284.093000000001</v>
      </c>
      <c r="Z161" s="14"/>
      <c r="AA161" s="77">
        <f t="shared" si="36"/>
        <v>20284.093000000001</v>
      </c>
      <c r="AB161" s="14">
        <v>0</v>
      </c>
      <c r="AC161" s="14"/>
      <c r="AD161" s="14">
        <f t="shared" si="37"/>
        <v>0</v>
      </c>
      <c r="AE161" s="14"/>
      <c r="AF161" s="14">
        <f t="shared" si="38"/>
        <v>0</v>
      </c>
      <c r="AG161" s="14"/>
      <c r="AH161" s="14">
        <f t="shared" si="39"/>
        <v>0</v>
      </c>
      <c r="AI161" s="14"/>
      <c r="AJ161" s="77">
        <f t="shared" si="40"/>
        <v>0</v>
      </c>
      <c r="AK161" s="3" t="s">
        <v>261</v>
      </c>
      <c r="AM161" s="25"/>
    </row>
    <row r="162" spans="1:40" ht="54" x14ac:dyDescent="0.35">
      <c r="A162" s="73" t="s">
        <v>262</v>
      </c>
      <c r="B162" s="80" t="s">
        <v>263</v>
      </c>
      <c r="C162" s="82" t="s">
        <v>29</v>
      </c>
      <c r="D162" s="13">
        <v>9975.2999999999993</v>
      </c>
      <c r="E162" s="13"/>
      <c r="F162" s="14">
        <f t="shared" si="46"/>
        <v>9975.2999999999993</v>
      </c>
      <c r="G162" s="14">
        <f>3971.35388+25721.09692</f>
        <v>29692.450799999999</v>
      </c>
      <c r="H162" s="14">
        <f t="shared" si="45"/>
        <v>39667.750799999994</v>
      </c>
      <c r="I162" s="14"/>
      <c r="J162" s="14">
        <f t="shared" si="41"/>
        <v>39667.750799999994</v>
      </c>
      <c r="K162" s="14"/>
      <c r="L162" s="14">
        <f t="shared" si="42"/>
        <v>39667.750799999994</v>
      </c>
      <c r="M162" s="14"/>
      <c r="N162" s="14">
        <f t="shared" si="30"/>
        <v>39667.750799999994</v>
      </c>
      <c r="O162" s="14"/>
      <c r="P162" s="77">
        <f t="shared" si="31"/>
        <v>39667.750799999994</v>
      </c>
      <c r="Q162" s="14">
        <v>0</v>
      </c>
      <c r="R162" s="14"/>
      <c r="S162" s="14">
        <f t="shared" si="32"/>
        <v>0</v>
      </c>
      <c r="T162" s="14"/>
      <c r="U162" s="14">
        <f t="shared" si="33"/>
        <v>0</v>
      </c>
      <c r="V162" s="14"/>
      <c r="W162" s="14">
        <f t="shared" si="34"/>
        <v>0</v>
      </c>
      <c r="X162" s="14"/>
      <c r="Y162" s="14">
        <f t="shared" si="35"/>
        <v>0</v>
      </c>
      <c r="Z162" s="14"/>
      <c r="AA162" s="77">
        <f t="shared" si="36"/>
        <v>0</v>
      </c>
      <c r="AB162" s="14">
        <v>0</v>
      </c>
      <c r="AC162" s="14"/>
      <c r="AD162" s="14">
        <f t="shared" si="37"/>
        <v>0</v>
      </c>
      <c r="AE162" s="14"/>
      <c r="AF162" s="14">
        <f t="shared" si="38"/>
        <v>0</v>
      </c>
      <c r="AG162" s="14"/>
      <c r="AH162" s="14">
        <f t="shared" si="39"/>
        <v>0</v>
      </c>
      <c r="AI162" s="14"/>
      <c r="AJ162" s="77">
        <f t="shared" si="40"/>
        <v>0</v>
      </c>
      <c r="AK162" s="3" t="s">
        <v>264</v>
      </c>
      <c r="AM162" s="25"/>
    </row>
    <row r="163" spans="1:40" ht="54" x14ac:dyDescent="0.35">
      <c r="A163" s="73" t="s">
        <v>265</v>
      </c>
      <c r="B163" s="80" t="s">
        <v>266</v>
      </c>
      <c r="C163" s="82" t="s">
        <v>29</v>
      </c>
      <c r="D163" s="13">
        <v>31210.5</v>
      </c>
      <c r="E163" s="13"/>
      <c r="F163" s="14">
        <f t="shared" si="46"/>
        <v>31210.5</v>
      </c>
      <c r="G163" s="14"/>
      <c r="H163" s="14">
        <f t="shared" si="45"/>
        <v>31210.5</v>
      </c>
      <c r="I163" s="14"/>
      <c r="J163" s="14">
        <f t="shared" si="41"/>
        <v>31210.5</v>
      </c>
      <c r="K163" s="14"/>
      <c r="L163" s="14">
        <f t="shared" si="42"/>
        <v>31210.5</v>
      </c>
      <c r="M163" s="14"/>
      <c r="N163" s="14">
        <f t="shared" si="30"/>
        <v>31210.5</v>
      </c>
      <c r="O163" s="14"/>
      <c r="P163" s="77">
        <f t="shared" si="31"/>
        <v>31210.5</v>
      </c>
      <c r="Q163" s="14">
        <v>0</v>
      </c>
      <c r="R163" s="14"/>
      <c r="S163" s="14">
        <f t="shared" si="32"/>
        <v>0</v>
      </c>
      <c r="T163" s="14"/>
      <c r="U163" s="14">
        <f t="shared" si="33"/>
        <v>0</v>
      </c>
      <c r="V163" s="14"/>
      <c r="W163" s="14">
        <f t="shared" si="34"/>
        <v>0</v>
      </c>
      <c r="X163" s="14"/>
      <c r="Y163" s="14">
        <f t="shared" si="35"/>
        <v>0</v>
      </c>
      <c r="Z163" s="14"/>
      <c r="AA163" s="77">
        <f t="shared" si="36"/>
        <v>0</v>
      </c>
      <c r="AB163" s="14">
        <v>0</v>
      </c>
      <c r="AC163" s="14"/>
      <c r="AD163" s="14">
        <f t="shared" si="37"/>
        <v>0</v>
      </c>
      <c r="AE163" s="14"/>
      <c r="AF163" s="14">
        <f t="shared" si="38"/>
        <v>0</v>
      </c>
      <c r="AG163" s="14"/>
      <c r="AH163" s="14">
        <f t="shared" si="39"/>
        <v>0</v>
      </c>
      <c r="AI163" s="14"/>
      <c r="AJ163" s="77">
        <f t="shared" si="40"/>
        <v>0</v>
      </c>
      <c r="AK163" s="3" t="s">
        <v>267</v>
      </c>
      <c r="AM163" s="25"/>
    </row>
    <row r="164" spans="1:40" ht="54" x14ac:dyDescent="0.35">
      <c r="A164" s="73" t="s">
        <v>268</v>
      </c>
      <c r="B164" s="80" t="s">
        <v>269</v>
      </c>
      <c r="C164" s="82" t="s">
        <v>29</v>
      </c>
      <c r="D164" s="13">
        <v>0</v>
      </c>
      <c r="E164" s="13"/>
      <c r="F164" s="14">
        <f t="shared" si="46"/>
        <v>0</v>
      </c>
      <c r="G164" s="14"/>
      <c r="H164" s="14">
        <f t="shared" si="45"/>
        <v>0</v>
      </c>
      <c r="I164" s="14"/>
      <c r="J164" s="14">
        <f t="shared" si="41"/>
        <v>0</v>
      </c>
      <c r="K164" s="14"/>
      <c r="L164" s="14">
        <f t="shared" si="42"/>
        <v>0</v>
      </c>
      <c r="M164" s="14"/>
      <c r="N164" s="14">
        <f t="shared" si="30"/>
        <v>0</v>
      </c>
      <c r="O164" s="14"/>
      <c r="P164" s="77">
        <f t="shared" si="31"/>
        <v>0</v>
      </c>
      <c r="Q164" s="14">
        <v>32708.6</v>
      </c>
      <c r="R164" s="14"/>
      <c r="S164" s="14">
        <f t="shared" si="32"/>
        <v>32708.6</v>
      </c>
      <c r="T164" s="14"/>
      <c r="U164" s="14">
        <f t="shared" si="33"/>
        <v>32708.6</v>
      </c>
      <c r="V164" s="14"/>
      <c r="W164" s="14">
        <f t="shared" si="34"/>
        <v>32708.6</v>
      </c>
      <c r="X164" s="14"/>
      <c r="Y164" s="14">
        <f t="shared" si="35"/>
        <v>32708.6</v>
      </c>
      <c r="Z164" s="14"/>
      <c r="AA164" s="77">
        <f t="shared" si="36"/>
        <v>32708.6</v>
      </c>
      <c r="AB164" s="14">
        <v>0</v>
      </c>
      <c r="AC164" s="14"/>
      <c r="AD164" s="14">
        <f t="shared" si="37"/>
        <v>0</v>
      </c>
      <c r="AE164" s="14"/>
      <c r="AF164" s="14">
        <f t="shared" si="38"/>
        <v>0</v>
      </c>
      <c r="AG164" s="14"/>
      <c r="AH164" s="14">
        <f t="shared" si="39"/>
        <v>0</v>
      </c>
      <c r="AI164" s="14"/>
      <c r="AJ164" s="77">
        <f t="shared" si="40"/>
        <v>0</v>
      </c>
      <c r="AK164" s="3" t="s">
        <v>270</v>
      </c>
      <c r="AM164" s="25"/>
    </row>
    <row r="165" spans="1:40" s="79" customFormat="1" ht="33.75" customHeight="1" x14ac:dyDescent="0.25">
      <c r="A165" s="70"/>
      <c r="B165" s="123" t="s">
        <v>271</v>
      </c>
      <c r="C165" s="123"/>
      <c r="D165" s="8">
        <f>D18+D62+D99+D104+D136+D141+D159+D133</f>
        <v>5273844.6999999993</v>
      </c>
      <c r="E165" s="8">
        <f>E18+E62+E99+E104+E136+E141+E159+E133</f>
        <v>-32636.400000000001</v>
      </c>
      <c r="F165" s="9">
        <f t="shared" si="46"/>
        <v>5241208.2999999989</v>
      </c>
      <c r="G165" s="9">
        <f>G18+G62+G99+G104+G136+G141+G159+G133</f>
        <v>610706.37844000023</v>
      </c>
      <c r="H165" s="9">
        <f t="shared" si="45"/>
        <v>5851914.678439999</v>
      </c>
      <c r="I165" s="9">
        <f>I18+I62+I99+I104+I136+I141+I159+I133</f>
        <v>79762.992999999988</v>
      </c>
      <c r="J165" s="9">
        <f t="shared" si="41"/>
        <v>5931677.6714399988</v>
      </c>
      <c r="K165" s="9">
        <f>K18+K62+K99+K104+K136+K141+K159+K133</f>
        <v>137869.26627999981</v>
      </c>
      <c r="L165" s="9">
        <f t="shared" si="42"/>
        <v>6069546.9377199989</v>
      </c>
      <c r="M165" s="9">
        <f>M18+M62+M99+M104+M136+M141+M159+M133</f>
        <v>0</v>
      </c>
      <c r="N165" s="9">
        <f t="shared" si="30"/>
        <v>6069546.9377199989</v>
      </c>
      <c r="O165" s="9">
        <f>O18+O62+O99+O104+O136+O141+O159+O133</f>
        <v>-143590.51499999996</v>
      </c>
      <c r="P165" s="76">
        <f t="shared" si="31"/>
        <v>5925956.4227199992</v>
      </c>
      <c r="Q165" s="9">
        <f>Q18+Q62+Q99+Q104+Q136+Q141+Q159+Q133</f>
        <v>4877496</v>
      </c>
      <c r="R165" s="9">
        <f>R18+R62+R99+R104+R136+R141+R159+R133</f>
        <v>-135.30000000000001</v>
      </c>
      <c r="S165" s="9">
        <f t="shared" si="32"/>
        <v>4877360.7</v>
      </c>
      <c r="T165" s="9">
        <f>T18+T62+T99+T104+T136+T141+T159+T133</f>
        <v>-269847.88099999999</v>
      </c>
      <c r="U165" s="9">
        <f t="shared" si="33"/>
        <v>4607512.8190000001</v>
      </c>
      <c r="V165" s="9">
        <f>V18+V62+V99+V104+V136+V141+V159+V133</f>
        <v>-5553.09</v>
      </c>
      <c r="W165" s="9">
        <f t="shared" si="34"/>
        <v>4601959.7290000003</v>
      </c>
      <c r="X165" s="9">
        <f>X18+X62+X99+X104+X136+X141+X159+X133</f>
        <v>520508.45899999992</v>
      </c>
      <c r="Y165" s="9">
        <f t="shared" si="35"/>
        <v>5122468.1880000001</v>
      </c>
      <c r="Z165" s="9">
        <f>Z18+Z62+Z99+Z104+Z136+Z141+Z159+Z133</f>
        <v>-228966.55700000006</v>
      </c>
      <c r="AA165" s="76">
        <f t="shared" si="36"/>
        <v>4893501.6310000001</v>
      </c>
      <c r="AB165" s="9">
        <f>AB18+AB62+AB99+AB104+AB136+AB141+AB159+AB133</f>
        <v>4095356.9</v>
      </c>
      <c r="AC165" s="9">
        <f>AC18+AC62+AC99+AC104+AC136+AC141+AC159+AC133</f>
        <v>0</v>
      </c>
      <c r="AD165" s="9">
        <f t="shared" si="37"/>
        <v>4095356.9</v>
      </c>
      <c r="AE165" s="9">
        <f>AE18+AE62+AE99+AE104+AE136+AE141+AE159+AE133</f>
        <v>-231023.25400000002</v>
      </c>
      <c r="AF165" s="9">
        <f t="shared" si="38"/>
        <v>3864333.6459999997</v>
      </c>
      <c r="AG165" s="9">
        <f>AG18+AG62+AG99+AG104+AG136+AG141+AG159+AG133</f>
        <v>534714.84499999997</v>
      </c>
      <c r="AH165" s="9">
        <f t="shared" si="39"/>
        <v>4399048.4909999995</v>
      </c>
      <c r="AI165" s="9">
        <f>AI18+AI62+AI99+AI104+AI136+AI141+AI159+AI133</f>
        <v>760008.05500000005</v>
      </c>
      <c r="AJ165" s="76">
        <f t="shared" si="40"/>
        <v>5159056.5459999992</v>
      </c>
      <c r="AK165" s="10"/>
      <c r="AL165" s="11"/>
      <c r="AM165" s="7"/>
      <c r="AN165" s="7"/>
    </row>
    <row r="166" spans="1:40" x14ac:dyDescent="0.35">
      <c r="A166" s="73"/>
      <c r="B166" s="120" t="s">
        <v>272</v>
      </c>
      <c r="C166" s="120"/>
      <c r="D166" s="13"/>
      <c r="E166" s="13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77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77"/>
      <c r="AB166" s="14"/>
      <c r="AC166" s="14"/>
      <c r="AD166" s="14"/>
      <c r="AE166" s="14"/>
      <c r="AF166" s="14"/>
      <c r="AG166" s="14"/>
      <c r="AH166" s="14"/>
      <c r="AI166" s="14"/>
      <c r="AJ166" s="77"/>
      <c r="AM166" s="25"/>
    </row>
    <row r="167" spans="1:40" x14ac:dyDescent="0.35">
      <c r="A167" s="73"/>
      <c r="B167" s="120" t="s">
        <v>145</v>
      </c>
      <c r="C167" s="120"/>
      <c r="D167" s="13">
        <f>D107</f>
        <v>119077</v>
      </c>
      <c r="E167" s="13">
        <f>E107</f>
        <v>0</v>
      </c>
      <c r="F167" s="14">
        <f t="shared" si="46"/>
        <v>119077</v>
      </c>
      <c r="G167" s="14">
        <f>G107</f>
        <v>0</v>
      </c>
      <c r="H167" s="14">
        <f t="shared" si="45"/>
        <v>119077</v>
      </c>
      <c r="I167" s="14">
        <f>I107</f>
        <v>0</v>
      </c>
      <c r="J167" s="14">
        <f t="shared" si="41"/>
        <v>119077</v>
      </c>
      <c r="K167" s="14">
        <f>K107</f>
        <v>0</v>
      </c>
      <c r="L167" s="14">
        <f t="shared" si="42"/>
        <v>119077</v>
      </c>
      <c r="M167" s="14">
        <f>M107</f>
        <v>0</v>
      </c>
      <c r="N167" s="14">
        <f t="shared" si="30"/>
        <v>119077</v>
      </c>
      <c r="O167" s="14">
        <f>O107</f>
        <v>0</v>
      </c>
      <c r="P167" s="77">
        <f t="shared" si="31"/>
        <v>119077</v>
      </c>
      <c r="Q167" s="14">
        <f>Q107</f>
        <v>30161.7</v>
      </c>
      <c r="R167" s="14">
        <f>R107</f>
        <v>0</v>
      </c>
      <c r="S167" s="14">
        <f t="shared" si="32"/>
        <v>30161.7</v>
      </c>
      <c r="T167" s="14">
        <f>T107</f>
        <v>0</v>
      </c>
      <c r="U167" s="14">
        <f t="shared" si="33"/>
        <v>30161.7</v>
      </c>
      <c r="V167" s="14">
        <f>V107</f>
        <v>0</v>
      </c>
      <c r="W167" s="14">
        <f t="shared" si="34"/>
        <v>30161.7</v>
      </c>
      <c r="X167" s="14">
        <f>X107</f>
        <v>0</v>
      </c>
      <c r="Y167" s="14">
        <f t="shared" si="35"/>
        <v>30161.7</v>
      </c>
      <c r="Z167" s="14">
        <f>Z107</f>
        <v>0</v>
      </c>
      <c r="AA167" s="77">
        <f t="shared" si="36"/>
        <v>30161.7</v>
      </c>
      <c r="AB167" s="14">
        <f>AB107</f>
        <v>0</v>
      </c>
      <c r="AC167" s="14">
        <f>AC107</f>
        <v>0</v>
      </c>
      <c r="AD167" s="14">
        <f t="shared" si="37"/>
        <v>0</v>
      </c>
      <c r="AE167" s="14">
        <f>AE107</f>
        <v>0</v>
      </c>
      <c r="AF167" s="14">
        <f t="shared" si="38"/>
        <v>0</v>
      </c>
      <c r="AG167" s="14">
        <f>AG107</f>
        <v>0</v>
      </c>
      <c r="AH167" s="14">
        <f t="shared" si="39"/>
        <v>0</v>
      </c>
      <c r="AI167" s="14">
        <f>AI107</f>
        <v>0</v>
      </c>
      <c r="AJ167" s="77">
        <f t="shared" si="40"/>
        <v>0</v>
      </c>
      <c r="AM167" s="25"/>
    </row>
    <row r="168" spans="1:40" x14ac:dyDescent="0.35">
      <c r="A168" s="73"/>
      <c r="B168" s="116" t="s">
        <v>24</v>
      </c>
      <c r="C168" s="119"/>
      <c r="D168" s="13">
        <f>D21+D65</f>
        <v>2198272.5</v>
      </c>
      <c r="E168" s="13">
        <f>E21+E65</f>
        <v>0</v>
      </c>
      <c r="F168" s="14">
        <f t="shared" si="46"/>
        <v>2198272.5</v>
      </c>
      <c r="G168" s="14">
        <f>G21+G65</f>
        <v>0</v>
      </c>
      <c r="H168" s="14">
        <f t="shared" si="45"/>
        <v>2198272.5</v>
      </c>
      <c r="I168" s="14">
        <f>I21+I65</f>
        <v>0</v>
      </c>
      <c r="J168" s="14">
        <f t="shared" si="41"/>
        <v>2198272.5</v>
      </c>
      <c r="K168" s="14">
        <f>K21+K65</f>
        <v>-546186.19200000004</v>
      </c>
      <c r="L168" s="14">
        <f t="shared" si="42"/>
        <v>1652086.308</v>
      </c>
      <c r="M168" s="14">
        <f>M21+M65</f>
        <v>0</v>
      </c>
      <c r="N168" s="14">
        <f t="shared" si="30"/>
        <v>1652086.308</v>
      </c>
      <c r="O168" s="14">
        <f>O21+O65</f>
        <v>0</v>
      </c>
      <c r="P168" s="77">
        <f t="shared" si="31"/>
        <v>1652086.308</v>
      </c>
      <c r="Q168" s="14">
        <f>Q21+Q65</f>
        <v>2440167.2999999998</v>
      </c>
      <c r="R168" s="14">
        <f>R21+R65</f>
        <v>0</v>
      </c>
      <c r="S168" s="14">
        <f t="shared" si="32"/>
        <v>2440167.2999999998</v>
      </c>
      <c r="T168" s="14">
        <f>T21+T65</f>
        <v>0</v>
      </c>
      <c r="U168" s="14">
        <f t="shared" si="33"/>
        <v>2440167.2999999998</v>
      </c>
      <c r="V168" s="14">
        <f>V21+V65</f>
        <v>0</v>
      </c>
      <c r="W168" s="14">
        <f t="shared" si="34"/>
        <v>2440167.2999999998</v>
      </c>
      <c r="X168" s="14">
        <f>X21+X65</f>
        <v>-769620.179</v>
      </c>
      <c r="Y168" s="14">
        <f t="shared" si="35"/>
        <v>1670547.1209999998</v>
      </c>
      <c r="Z168" s="14">
        <f>Z21+Z65</f>
        <v>0</v>
      </c>
      <c r="AA168" s="77">
        <f t="shared" si="36"/>
        <v>1670547.1209999998</v>
      </c>
      <c r="AB168" s="14">
        <f>AB21+AB65</f>
        <v>2017873.7999999998</v>
      </c>
      <c r="AC168" s="14">
        <f>AC21+AC65</f>
        <v>0</v>
      </c>
      <c r="AD168" s="14">
        <f t="shared" si="37"/>
        <v>2017873.7999999998</v>
      </c>
      <c r="AE168" s="14">
        <f>AE21+AE65</f>
        <v>0</v>
      </c>
      <c r="AF168" s="14">
        <f t="shared" si="38"/>
        <v>2017873.7999999998</v>
      </c>
      <c r="AG168" s="14">
        <f>AG21+AG65</f>
        <v>-174084.66200000001</v>
      </c>
      <c r="AH168" s="14">
        <f t="shared" si="39"/>
        <v>1843789.1379999998</v>
      </c>
      <c r="AI168" s="14">
        <f>AI21+AI65</f>
        <v>0</v>
      </c>
      <c r="AJ168" s="77">
        <f t="shared" si="40"/>
        <v>1843789.1379999998</v>
      </c>
      <c r="AM168" s="25"/>
    </row>
    <row r="169" spans="1:40" x14ac:dyDescent="0.35">
      <c r="A169" s="73"/>
      <c r="B169" s="116" t="s">
        <v>25</v>
      </c>
      <c r="C169" s="119"/>
      <c r="D169" s="13">
        <f>D66</f>
        <v>217796.3</v>
      </c>
      <c r="E169" s="13">
        <f>E66</f>
        <v>0</v>
      </c>
      <c r="F169" s="14">
        <f t="shared" si="46"/>
        <v>217796.3</v>
      </c>
      <c r="G169" s="14">
        <f>G66</f>
        <v>0</v>
      </c>
      <c r="H169" s="14">
        <f t="shared" si="45"/>
        <v>217796.3</v>
      </c>
      <c r="I169" s="14">
        <f>I66</f>
        <v>0</v>
      </c>
      <c r="J169" s="14">
        <f t="shared" si="41"/>
        <v>217796.3</v>
      </c>
      <c r="K169" s="14">
        <f>K66+K22</f>
        <v>280651.40000000002</v>
      </c>
      <c r="L169" s="14">
        <f t="shared" si="42"/>
        <v>498447.7</v>
      </c>
      <c r="M169" s="14">
        <f>M66+M22</f>
        <v>0</v>
      </c>
      <c r="N169" s="14">
        <f t="shared" si="30"/>
        <v>498447.7</v>
      </c>
      <c r="O169" s="14">
        <f>O66+O22</f>
        <v>0</v>
      </c>
      <c r="P169" s="77">
        <f t="shared" si="31"/>
        <v>498447.7</v>
      </c>
      <c r="Q169" s="14">
        <f>Q66</f>
        <v>218954.2</v>
      </c>
      <c r="R169" s="14">
        <f>R66</f>
        <v>0</v>
      </c>
      <c r="S169" s="14">
        <f t="shared" si="32"/>
        <v>218954.2</v>
      </c>
      <c r="T169" s="14">
        <f>T66</f>
        <v>0</v>
      </c>
      <c r="U169" s="14">
        <f t="shared" si="33"/>
        <v>218954.2</v>
      </c>
      <c r="V169" s="14">
        <f>V66</f>
        <v>0</v>
      </c>
      <c r="W169" s="14">
        <f t="shared" si="34"/>
        <v>218954.2</v>
      </c>
      <c r="X169" s="14">
        <f>X66+X22</f>
        <v>671530.1</v>
      </c>
      <c r="Y169" s="49">
        <f t="shared" si="35"/>
        <v>890484.3</v>
      </c>
      <c r="Z169" s="49">
        <f>Z66+Z22</f>
        <v>0</v>
      </c>
      <c r="AA169" s="93">
        <f t="shared" si="36"/>
        <v>890484.3</v>
      </c>
      <c r="AB169" s="14">
        <f>AB66</f>
        <v>218954.2</v>
      </c>
      <c r="AC169" s="14">
        <f>AC66</f>
        <v>0</v>
      </c>
      <c r="AD169" s="14">
        <f t="shared" si="37"/>
        <v>218954.2</v>
      </c>
      <c r="AE169" s="14">
        <f>AE66</f>
        <v>0</v>
      </c>
      <c r="AF169" s="14">
        <f t="shared" si="38"/>
        <v>218954.2</v>
      </c>
      <c r="AG169" s="14">
        <f>AG66+AG22</f>
        <v>617168.1</v>
      </c>
      <c r="AH169" s="14">
        <f t="shared" si="39"/>
        <v>836122.3</v>
      </c>
      <c r="AI169" s="14">
        <f>AI66+AI22</f>
        <v>0</v>
      </c>
      <c r="AJ169" s="77">
        <f t="shared" si="40"/>
        <v>836122.3</v>
      </c>
      <c r="AM169" s="25"/>
    </row>
    <row r="170" spans="1:40" x14ac:dyDescent="0.35">
      <c r="A170" s="73"/>
      <c r="B170" s="116" t="s">
        <v>26</v>
      </c>
      <c r="C170" s="119"/>
      <c r="D170" s="13"/>
      <c r="E170" s="13"/>
      <c r="F170" s="14"/>
      <c r="G170" s="14">
        <f>G23</f>
        <v>150210.70758000002</v>
      </c>
      <c r="H170" s="14">
        <f t="shared" si="45"/>
        <v>150210.70758000002</v>
      </c>
      <c r="I170" s="14">
        <f>I23</f>
        <v>0</v>
      </c>
      <c r="J170" s="14">
        <f t="shared" si="41"/>
        <v>150210.70758000002</v>
      </c>
      <c r="K170" s="14">
        <f>K23</f>
        <v>290108.38799999998</v>
      </c>
      <c r="L170" s="14">
        <f t="shared" si="42"/>
        <v>440319.09557999996</v>
      </c>
      <c r="M170" s="14">
        <f>M23</f>
        <v>0</v>
      </c>
      <c r="N170" s="14">
        <f t="shared" si="30"/>
        <v>440319.09557999996</v>
      </c>
      <c r="O170" s="14">
        <f>O23</f>
        <v>74371.914000000004</v>
      </c>
      <c r="P170" s="77">
        <f t="shared" si="31"/>
        <v>514691.00957999995</v>
      </c>
      <c r="Q170" s="14"/>
      <c r="R170" s="14"/>
      <c r="S170" s="14"/>
      <c r="T170" s="14">
        <f>T23</f>
        <v>0</v>
      </c>
      <c r="U170" s="14">
        <f t="shared" si="33"/>
        <v>0</v>
      </c>
      <c r="V170" s="14">
        <f>V23</f>
        <v>0</v>
      </c>
      <c r="W170" s="14">
        <f t="shared" si="34"/>
        <v>0</v>
      </c>
      <c r="X170" s="14">
        <f>X23</f>
        <v>0</v>
      </c>
      <c r="Y170" s="14">
        <f t="shared" si="35"/>
        <v>0</v>
      </c>
      <c r="Z170" s="14">
        <f>Z23</f>
        <v>0</v>
      </c>
      <c r="AA170" s="77">
        <f t="shared" si="36"/>
        <v>0</v>
      </c>
      <c r="AB170" s="14"/>
      <c r="AC170" s="14"/>
      <c r="AD170" s="14"/>
      <c r="AE170" s="14">
        <f>AE23</f>
        <v>0</v>
      </c>
      <c r="AF170" s="14">
        <f t="shared" si="38"/>
        <v>0</v>
      </c>
      <c r="AG170" s="14">
        <f>AG23</f>
        <v>0</v>
      </c>
      <c r="AH170" s="14">
        <f t="shared" si="39"/>
        <v>0</v>
      </c>
      <c r="AI170" s="14">
        <f>AI23</f>
        <v>0</v>
      </c>
      <c r="AJ170" s="77">
        <f t="shared" si="40"/>
        <v>0</v>
      </c>
      <c r="AM170" s="25"/>
    </row>
    <row r="171" spans="1:40" x14ac:dyDescent="0.35">
      <c r="A171" s="73"/>
      <c r="B171" s="120" t="s">
        <v>273</v>
      </c>
      <c r="C171" s="120"/>
      <c r="D171" s="61"/>
      <c r="E171" s="61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92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77"/>
      <c r="AB171" s="14"/>
      <c r="AC171" s="14"/>
      <c r="AD171" s="14"/>
      <c r="AE171" s="14"/>
      <c r="AF171" s="14"/>
      <c r="AG171" s="14"/>
      <c r="AH171" s="14"/>
      <c r="AI171" s="14"/>
      <c r="AJ171" s="77"/>
      <c r="AM171" s="25"/>
    </row>
    <row r="172" spans="1:40" x14ac:dyDescent="0.35">
      <c r="A172" s="73"/>
      <c r="B172" s="121" t="s">
        <v>274</v>
      </c>
      <c r="C172" s="121"/>
      <c r="D172" s="13">
        <f>D24+D32+D38+D46+D52+D53+D67+D68+D69+D70+D71+D72+D75+D76+D81+D100+D137+D138+D142+D143+D144+D145+D146+D147+D148+D149+D150+D151+D152+D153+D154+D155+D160+D161+D162+D163+D164</f>
        <v>2551684.4999999991</v>
      </c>
      <c r="E172" s="13">
        <f>E24+E32+E38+E46+E52+E53+E67+E68+E69+E70+E71+E72+E75+E76+E81+E100+E137+E138+E142+E143+E144+E145+E146+E147+E148+E149+E150+E151+E152+E153+E154+E155+E160+E161+E162+E163+E164</f>
        <v>0</v>
      </c>
      <c r="F172" s="14">
        <f t="shared" si="46"/>
        <v>2551684.4999999991</v>
      </c>
      <c r="G172" s="49">
        <f>G24+G32+G38+G46+G52+G53+G67+G68+G69+G70+G71+G72+G75+G76+G81+G100+G137+G138+G142+G143+G144+G145+G146+G147+G148+G149+G150+G151+G152+G153+G154+G155+G160+G161+G162+G163+G164+G54+G57+G60+G61+G91+G139+G156+G157+G158+G135+G140</f>
        <v>220740.05675999998</v>
      </c>
      <c r="H172" s="14">
        <f t="shared" si="45"/>
        <v>2772424.5567599991</v>
      </c>
      <c r="I172" s="14">
        <f>I24+I32+I38+I46+I52+I53+I67+I68+I69+I70+I71+I72+I75+I76+I81+I100+I137+I138+I142+I143+I144+I145+I146+I147+I148+I149+I150+I151+I152+I153+I154+I155+I160+I161+I162+I163+I164+I54+I57+I60+I61+I91+I139+I156+I157+I158+I135+I140</f>
        <v>0</v>
      </c>
      <c r="J172" s="14">
        <f t="shared" si="41"/>
        <v>2772424.5567599991</v>
      </c>
      <c r="K172" s="14">
        <f>K24+K32+K38+K46+K52+K53+K67+K68+K69+K70+K71+K72+K75+K76+K81+K100+K137+K138+K142+K143+K144+K145+K146+K147+K148+K149+K150+K151+K152+K153+K154+K155+K160+K161+K162+K163+K164+K54+K57+K60+K61+K91+K139+K156+K157+K158+K135+K140+K92</f>
        <v>-295201.80172000005</v>
      </c>
      <c r="L172" s="14">
        <f t="shared" si="42"/>
        <v>2477222.7550399993</v>
      </c>
      <c r="M172" s="14">
        <f>M24+M32+M38+M46+M52+M53+M67+M68+M69+M70+M71+M72+M75+M76+M81+M100+M137+M138+M142+M143+M144+M145+M146+M147+M148+M149+M150+M151+M152+M153+M154+M155+M160+M161+M162+M163+M164+M54+M57+M60+M61+M91+M139+M156+M157+M158+M135+M140+M92</f>
        <v>0</v>
      </c>
      <c r="N172" s="14">
        <f t="shared" si="30"/>
        <v>2477222.7550399993</v>
      </c>
      <c r="O172" s="14">
        <f>O24+O32+O38+O46+O52+O53+O67+O68+O69+O70+O71+O72+O75+O76+O81+O100+O137+O138+O142+O143+O144+O145+O146+O147+O148+O149+O150+O151+O152+O153+O154+O155+O160+O161+O162+O163+O164+O54+O57+O60+O61+O91+O139+O156+O157+O158+O135+O140+O92+O93+O94+O95+O97+O98</f>
        <v>-111354.658</v>
      </c>
      <c r="P172" s="77">
        <f t="shared" si="31"/>
        <v>2365868.0970399994</v>
      </c>
      <c r="Q172" s="14">
        <f>Q24+Q32+Q38+Q46+Q52+Q53+Q67+Q68+Q69+Q70+Q71+Q72+Q75+Q76+Q81+Q100+Q137+Q138+Q142+Q143+Q144+Q145+Q146+Q147+Q148+Q149+Q150+Q151+Q152+Q153+Q154+Q155+Q160+Q161+Q162+Q163+Q164</f>
        <v>2829685</v>
      </c>
      <c r="R172" s="14">
        <f>R24+R32+R38+R46+R52+R53+R67+R68+R69+R70+R71+R72+R75+R76+R81+R100+R137+R138+R142+R143+R144+R145+R146+R147+R148+R149+R150+R151+R152+R153+R154+R155+R160+R161+R162+R163+R164</f>
        <v>0</v>
      </c>
      <c r="S172" s="14">
        <f t="shared" si="32"/>
        <v>2829685</v>
      </c>
      <c r="T172" s="49">
        <f>T24+T32+T38+T46+T52+T53+T67+T68+T69+T70+T71+T72+T75+T76+T81+T100+T137+T138+T142+T143+T144+T145+T146+T147+T148+T149+T150+T151+T152+T153+T154+T155+T160+T161+T162+T163+T164+T54+T57+T60+T61+T91+T139+T156+T157+T158+T135+T140</f>
        <v>-313169.8</v>
      </c>
      <c r="U172" s="14">
        <f t="shared" si="33"/>
        <v>2516515.2000000002</v>
      </c>
      <c r="V172" s="14">
        <f>V24+V32+V38+V46+V52+V53+V67+V68+V69+V70+V71+V72+V75+V76+V81+V100+V137+V138+V142+V143+V144+V145+V146+V147+V148+V149+V150+V151+V152+V153+V154+V155+V160+V161+V162+V163+V164+V54+V57+V60+V61+V91+V139+V156+V157+V158+V135+V140</f>
        <v>0</v>
      </c>
      <c r="W172" s="14">
        <f t="shared" si="34"/>
        <v>2516515.2000000002</v>
      </c>
      <c r="X172" s="14">
        <f>X24+X32+X38+X46+X52+X53+X67+X68+X69+X70+X71+X72+X75+X76+X81+X100+X137+X138+X142+X143+X144+X145+X146+X147+X148+X149+X150+X151+X152+X153+X154+X155+X160+X161+X162+X163+X164+X54+X57+X60+X61+X91+X139+X156+X157+X158+X135+X140+X92</f>
        <v>171158.83699999997</v>
      </c>
      <c r="Y172" s="14">
        <f t="shared" si="35"/>
        <v>2687674.037</v>
      </c>
      <c r="Z172" s="49">
        <f>Z24+Z32+Z38+Z46+Z52+Z53+Z67+Z68+Z69+Z70+Z71+Z72+Z75+Z76+Z81+Z100+Z137+Z138+Z142+Z143+Z144+Z145+Z146+Z147+Z148+Z149+Z150+Z151+Z152+Z153+Z154+Z155+Z160+Z161+Z162+Z163+Z164+Z54+Z57+Z60+Z61+Z91+Z139+Z156+Z157+Z158+Z135+Z140+Z92+Z93+Z94+Z95+Z97+Z98</f>
        <v>167404.90599999999</v>
      </c>
      <c r="AA172" s="77">
        <f t="shared" si="36"/>
        <v>2855078.943</v>
      </c>
      <c r="AB172" s="14">
        <f>AB24+AB32+AB38+AB46+AB52+AB53+AB67+AB68+AB69+AB70+AB71+AB72+AB75+AB76+AB81+AB100+AB137+AB138+AB142+AB143+AB144+AB145+AB146+AB147+AB148+AB149+AB150+AB151+AB152+AB153+AB154+AB155+AB160+AB161+AB162+AB163+AB164</f>
        <v>1653713.6999999995</v>
      </c>
      <c r="AC172" s="14">
        <f>AC24+AC32+AC38+AC46+AC52+AC53+AC67+AC68+AC69+AC70+AC71+AC72+AC75+AC76+AC81+AC100+AC137+AC138+AC142+AC143+AC144+AC145+AC146+AC147+AC148+AC149+AC150+AC151+AC152+AC153+AC154+AC155+AC160+AC161+AC162+AC163+AC164</f>
        <v>0</v>
      </c>
      <c r="AD172" s="14">
        <f t="shared" si="37"/>
        <v>1653713.6999999995</v>
      </c>
      <c r="AE172" s="49">
        <f>AE24+AE32+AE38+AE46+AE52+AE53+AE67+AE68+AE69+AE70+AE71+AE72+AE75+AE76+AE81+AE100+AE137+AE138+AE142+AE143+AE144+AE145+AE146+AE147+AE148+AE149+AE150+AE151+AE152+AE153+AE154+AE155+AE160+AE161+AE162+AE163+AE164+AE54+AE57+AE60+AE61+AE91+AE139+AE156+AE157+AE158+AE135+AE140</f>
        <v>3.5999999999999997E-2</v>
      </c>
      <c r="AF172" s="14">
        <f t="shared" si="38"/>
        <v>1653713.7359999996</v>
      </c>
      <c r="AG172" s="14">
        <f>AG24+AG32+AG38+AG46+AG52+AG53+AG67+AG68+AG69+AG70+AG71+AG72+AG75+AG76+AG81+AG100+AG137+AG138+AG142+AG143+AG144+AG145+AG146+AG147+AG148+AG149+AG150+AG151+AG152+AG153+AG154+AG155+AG160+AG161+AG162+AG163+AG164+AG54+AG57+AG60+AG61+AG91+AG139+AG156+AG157+AG158+AG135+AG140+AG92</f>
        <v>443526.96499999997</v>
      </c>
      <c r="AH172" s="14">
        <f t="shared" si="39"/>
        <v>2097240.7009999994</v>
      </c>
      <c r="AI172" s="49">
        <f>AI24+AI32+AI38+AI46+AI52+AI53+AI67+AI68+AI69+AI70+AI71+AI72+AI75+AI76+AI81+AI100+AI137+AI138+AI142+AI143+AI144+AI145+AI146+AI147+AI148+AI149+AI150+AI151+AI152+AI153+AI154+AI155+AI160+AI161+AI162+AI163+AI164+AI54+AI57+AI60+AI61+AI91+AI139+AI156+AI157+AI158+AI135+AI140+AI92+AI93+AI94+AI95+AI97+AI98</f>
        <v>240150.24</v>
      </c>
      <c r="AJ172" s="77">
        <f t="shared" si="40"/>
        <v>2337390.9409999996</v>
      </c>
      <c r="AM172" s="25"/>
    </row>
    <row r="173" spans="1:40" x14ac:dyDescent="0.35">
      <c r="A173" s="73"/>
      <c r="B173" s="121" t="s">
        <v>34</v>
      </c>
      <c r="C173" s="121"/>
      <c r="D173" s="13">
        <f>D28+D43+D51</f>
        <v>67728.399999999994</v>
      </c>
      <c r="E173" s="13">
        <f>E28+E43+E51</f>
        <v>0</v>
      </c>
      <c r="F173" s="14">
        <f t="shared" si="46"/>
        <v>67728.399999999994</v>
      </c>
      <c r="G173" s="14">
        <f>G28+G43+G51</f>
        <v>0</v>
      </c>
      <c r="H173" s="14">
        <f t="shared" si="45"/>
        <v>67728.399999999994</v>
      </c>
      <c r="I173" s="14">
        <f>I28+I43+I51</f>
        <v>0</v>
      </c>
      <c r="J173" s="14">
        <f t="shared" si="41"/>
        <v>67728.399999999994</v>
      </c>
      <c r="K173" s="14">
        <f>K28+K43+K51</f>
        <v>0</v>
      </c>
      <c r="L173" s="14">
        <f t="shared" si="42"/>
        <v>67728.399999999994</v>
      </c>
      <c r="M173" s="14">
        <f>M28+M43+M51</f>
        <v>0</v>
      </c>
      <c r="N173" s="14">
        <f t="shared" si="30"/>
        <v>67728.399999999994</v>
      </c>
      <c r="O173" s="14">
        <f>O28+O43+O51</f>
        <v>0</v>
      </c>
      <c r="P173" s="77">
        <f t="shared" si="31"/>
        <v>67728.399999999994</v>
      </c>
      <c r="Q173" s="14">
        <f>Q28+Q43+Q51</f>
        <v>54620.7</v>
      </c>
      <c r="R173" s="14">
        <f>R28+R43+R51</f>
        <v>0</v>
      </c>
      <c r="S173" s="14">
        <f t="shared" si="32"/>
        <v>54620.7</v>
      </c>
      <c r="T173" s="14">
        <f>T28+T43+T51</f>
        <v>0</v>
      </c>
      <c r="U173" s="14">
        <f t="shared" si="33"/>
        <v>54620.7</v>
      </c>
      <c r="V173" s="14">
        <f>V28+V43+V51</f>
        <v>0</v>
      </c>
      <c r="W173" s="14">
        <f t="shared" si="34"/>
        <v>54620.7</v>
      </c>
      <c r="X173" s="14">
        <f>X28+X43+X51</f>
        <v>0</v>
      </c>
      <c r="Y173" s="14">
        <f t="shared" si="35"/>
        <v>54620.7</v>
      </c>
      <c r="Z173" s="14">
        <f>Z28+Z43+Z51</f>
        <v>0</v>
      </c>
      <c r="AA173" s="77">
        <f t="shared" si="36"/>
        <v>54620.7</v>
      </c>
      <c r="AB173" s="14">
        <f>AB28+AB43+AB51</f>
        <v>0</v>
      </c>
      <c r="AC173" s="14">
        <f>AC28+AC43+AC51</f>
        <v>0</v>
      </c>
      <c r="AD173" s="14">
        <f t="shared" si="37"/>
        <v>0</v>
      </c>
      <c r="AE173" s="14">
        <f>AE28+AE43+AE51</f>
        <v>0</v>
      </c>
      <c r="AF173" s="14">
        <f t="shared" si="38"/>
        <v>0</v>
      </c>
      <c r="AG173" s="14">
        <f>AG28+AG43+AG51</f>
        <v>0</v>
      </c>
      <c r="AH173" s="14">
        <f t="shared" si="39"/>
        <v>0</v>
      </c>
      <c r="AI173" s="14">
        <f>AI28+AI43+AI51</f>
        <v>0</v>
      </c>
      <c r="AJ173" s="77">
        <f t="shared" si="40"/>
        <v>0</v>
      </c>
      <c r="AM173" s="25"/>
    </row>
    <row r="174" spans="1:40" x14ac:dyDescent="0.35">
      <c r="A174" s="73"/>
      <c r="B174" s="122" t="s">
        <v>96</v>
      </c>
      <c r="C174" s="117"/>
      <c r="D174" s="13">
        <f>D77+D84+D87</f>
        <v>1499932.6</v>
      </c>
      <c r="E174" s="13">
        <f>E77+E84+E87</f>
        <v>0</v>
      </c>
      <c r="F174" s="14">
        <f t="shared" si="46"/>
        <v>1499932.6</v>
      </c>
      <c r="G174" s="14">
        <f>G77+G84+G87</f>
        <v>333642.24808000005</v>
      </c>
      <c r="H174" s="14">
        <f t="shared" si="45"/>
        <v>1833574.8480800001</v>
      </c>
      <c r="I174" s="14">
        <f>I77+I84+I87</f>
        <v>40856.745559999996</v>
      </c>
      <c r="J174" s="14">
        <f t="shared" si="41"/>
        <v>1874431.5936400001</v>
      </c>
      <c r="K174" s="14">
        <f>K77+K84+K87</f>
        <v>609208.56999999995</v>
      </c>
      <c r="L174" s="14">
        <f t="shared" si="42"/>
        <v>2483640.1636399999</v>
      </c>
      <c r="M174" s="14">
        <f>M77+M84+M87</f>
        <v>0</v>
      </c>
      <c r="N174" s="14">
        <f t="shared" ref="N174:N177" si="47">L174+M174</f>
        <v>2483640.1636399999</v>
      </c>
      <c r="O174" s="14">
        <f>O77+O84+O87</f>
        <v>46931.813000000002</v>
      </c>
      <c r="P174" s="77">
        <f t="shared" ref="P174:P177" si="48">N174+O174</f>
        <v>2530571.97664</v>
      </c>
      <c r="Q174" s="14">
        <f>Q77+Q84+Q87</f>
        <v>1471214.4</v>
      </c>
      <c r="R174" s="14">
        <f>R77+R84+R87</f>
        <v>0</v>
      </c>
      <c r="S174" s="14">
        <f t="shared" ref="S174:S177" si="49">Q174+R174</f>
        <v>1471214.4</v>
      </c>
      <c r="T174" s="14">
        <f>T77+T84+T87</f>
        <v>0</v>
      </c>
      <c r="U174" s="14">
        <f t="shared" ref="U174:U177" si="50">S174+T174</f>
        <v>1471214.4</v>
      </c>
      <c r="V174" s="14">
        <f>V77+V84+V87</f>
        <v>0</v>
      </c>
      <c r="W174" s="14">
        <f t="shared" ref="W174:W177" si="51">U174+V174</f>
        <v>1471214.4</v>
      </c>
      <c r="X174" s="14">
        <f>X77+X84+X87</f>
        <v>0</v>
      </c>
      <c r="Y174" s="14">
        <f t="shared" ref="Y174:Y177" si="52">W174+X174</f>
        <v>1471214.4</v>
      </c>
      <c r="Z174" s="14">
        <f>Z77+Z84+Z87</f>
        <v>0</v>
      </c>
      <c r="AA174" s="77">
        <f t="shared" ref="AA174:AA177" si="53">Y174+Z174</f>
        <v>1471214.4</v>
      </c>
      <c r="AB174" s="14">
        <f>AB77+AB84+AB87</f>
        <v>1560969.7999999998</v>
      </c>
      <c r="AC174" s="14">
        <f>AC77+AC84+AC87</f>
        <v>0</v>
      </c>
      <c r="AD174" s="14">
        <f t="shared" ref="AD174:AD177" si="54">AB174+AC174</f>
        <v>1560969.7999999998</v>
      </c>
      <c r="AE174" s="14">
        <f>AE77+AE84+AE87</f>
        <v>-231023.29</v>
      </c>
      <c r="AF174" s="14">
        <f t="shared" ref="AF174:AF177" si="55">AD174+AE174</f>
        <v>1329946.5099999998</v>
      </c>
      <c r="AG174" s="14">
        <f>AG77+AG84+AG87</f>
        <v>0</v>
      </c>
      <c r="AH174" s="14">
        <f t="shared" ref="AH174:AH177" si="56">AF174+AG174</f>
        <v>1329946.5099999998</v>
      </c>
      <c r="AI174" s="14">
        <f>AI77+AI84+AI87</f>
        <v>0</v>
      </c>
      <c r="AJ174" s="77">
        <f t="shared" ref="AJ174:AJ177" si="57">AH174+AI174</f>
        <v>1329946.5099999998</v>
      </c>
      <c r="AM174" s="25"/>
    </row>
    <row r="175" spans="1:40" x14ac:dyDescent="0.35">
      <c r="A175" s="73"/>
      <c r="B175" s="116" t="s">
        <v>275</v>
      </c>
      <c r="C175" s="117"/>
      <c r="D175" s="13">
        <f>D101+D108+D112+D113+D114+D115+D116+D117+D118+D122</f>
        <v>876308.20000000007</v>
      </c>
      <c r="E175" s="13">
        <f>E101+E108+E112+E113+E114+E115+E116+E117+E118+E122</f>
        <v>-32636.400000000001</v>
      </c>
      <c r="F175" s="14">
        <f t="shared" si="46"/>
        <v>843671.8</v>
      </c>
      <c r="G175" s="14">
        <f>G101+G108+G112+G113+G114+G115+G116+G117+G118+G122+G126+G127+G128+G129+G130</f>
        <v>42664.073599999996</v>
      </c>
      <c r="H175" s="14">
        <f t="shared" si="45"/>
        <v>886335.87360000005</v>
      </c>
      <c r="I175" s="14">
        <f>I101+I108+I112+I113+I114+I115+I116+I117+I118+I122+I126+I127+I128+I129+I130</f>
        <v>38906.247439999999</v>
      </c>
      <c r="J175" s="14">
        <f t="shared" si="41"/>
        <v>925242.12104</v>
      </c>
      <c r="K175" s="14">
        <f>K101+K108+K112+K113+K114+K115+K116+K117+K118+K122+K126+K127+K128+K129+K130+K103</f>
        <v>-276137.50200000004</v>
      </c>
      <c r="L175" s="14">
        <f t="shared" si="42"/>
        <v>649104.61904000002</v>
      </c>
      <c r="M175" s="14">
        <f>M101+M108+M112+M113+M114+M115+M116+M117+M118+M122+M126+M127+M128+M129+M130+M103</f>
        <v>0</v>
      </c>
      <c r="N175" s="14">
        <f t="shared" si="47"/>
        <v>649104.61904000002</v>
      </c>
      <c r="O175" s="14">
        <f>O101+O108+O112+O113+O114+O115+O116+O117+O118+O122+O126+O127+O128+O129+O130+O103+O132</f>
        <v>7630.3400000000029</v>
      </c>
      <c r="P175" s="77">
        <f t="shared" si="48"/>
        <v>656734.95903999999</v>
      </c>
      <c r="Q175" s="14">
        <f>Q101+Q108+Q112+Q113+Q114+Q115+Q116+Q117+Q118+Q122</f>
        <v>521975.9</v>
      </c>
      <c r="R175" s="14">
        <f>R101+R108+R112+R113+R114+R115+R116+R117+R118+R122</f>
        <v>-135.30000000000001</v>
      </c>
      <c r="S175" s="14">
        <f t="shared" si="49"/>
        <v>521840.60000000003</v>
      </c>
      <c r="T175" s="14">
        <f>T101+T108+T112+T113+T114+T115+T116+T117+T118+T122+T126+T127+T128+T129+T130</f>
        <v>43321.919000000002</v>
      </c>
      <c r="U175" s="14">
        <f t="shared" si="50"/>
        <v>565162.51900000009</v>
      </c>
      <c r="V175" s="14">
        <f>V101+V108+V112+V113+V114+V115+V116+V117+V118+V122+V126+V127+V128+V129+V130</f>
        <v>-5553.09</v>
      </c>
      <c r="W175" s="14">
        <f t="shared" si="51"/>
        <v>559609.42900000012</v>
      </c>
      <c r="X175" s="14">
        <f>X101+X108+X112+X113+X114+X115+X116+X117+X118+X122+X126+X127+X128+X129+X130+X103</f>
        <v>349349.62199999997</v>
      </c>
      <c r="Y175" s="14">
        <f t="shared" si="52"/>
        <v>908959.05100000009</v>
      </c>
      <c r="Z175" s="49">
        <f>Z101+Z108+Z112+Z113+Z114+Z115+Z116+Z117+Z118+Z122+Z126+Z127+Z128+Z129+Z130+Z103+Z132</f>
        <v>-396371.46300000005</v>
      </c>
      <c r="AA175" s="77">
        <f t="shared" si="53"/>
        <v>512587.58800000005</v>
      </c>
      <c r="AB175" s="14">
        <f>AB101+AB108+AB112+AB113+AB114+AB115+AB116+AB117+AB118+AB122</f>
        <v>880673.39999999991</v>
      </c>
      <c r="AC175" s="14">
        <f>AC101+AC108+AC112+AC113+AC114+AC115+AC116+AC117+AC118+AC122</f>
        <v>0</v>
      </c>
      <c r="AD175" s="14">
        <f t="shared" si="54"/>
        <v>880673.39999999991</v>
      </c>
      <c r="AE175" s="14">
        <f>AE101+AE108+AE112+AE113+AE114+AE115+AE116+AE117+AE118+AE122+AE126+AE127+AE128+AE129+AE130</f>
        <v>0</v>
      </c>
      <c r="AF175" s="14">
        <f t="shared" si="55"/>
        <v>880673.39999999991</v>
      </c>
      <c r="AG175" s="14">
        <f>AG101+AG108+AG112+AG113+AG114+AG115+AG116+AG117+AG118+AG122+AG126+AG127+AG128+AG129+AG130+AG103</f>
        <v>91187.88</v>
      </c>
      <c r="AH175" s="14">
        <f t="shared" si="56"/>
        <v>971861.27999999991</v>
      </c>
      <c r="AI175" s="49">
        <f>AI101+AI108+AI112+AI113+AI114+AI115+AI116+AI117+AI118+AI122+AI126+AI127+AI128+AI129+AI130+AI103+AI132</f>
        <v>519857.81500000006</v>
      </c>
      <c r="AJ175" s="77">
        <f t="shared" si="57"/>
        <v>1491719.095</v>
      </c>
      <c r="AM175" s="25"/>
    </row>
    <row r="176" spans="1:40" x14ac:dyDescent="0.35">
      <c r="A176" s="73"/>
      <c r="B176" s="117" t="s">
        <v>83</v>
      </c>
      <c r="C176" s="117"/>
      <c r="D176" s="13">
        <f>D73+D74</f>
        <v>18191</v>
      </c>
      <c r="E176" s="13">
        <f>E73+E74</f>
        <v>0</v>
      </c>
      <c r="F176" s="14">
        <f t="shared" si="46"/>
        <v>18191</v>
      </c>
      <c r="G176" s="14">
        <f>G73+G74+G102</f>
        <v>13660</v>
      </c>
      <c r="H176" s="14">
        <f t="shared" si="45"/>
        <v>31851</v>
      </c>
      <c r="I176" s="14">
        <f>I73+I74+I102</f>
        <v>0</v>
      </c>
      <c r="J176" s="14">
        <f t="shared" si="41"/>
        <v>31851</v>
      </c>
      <c r="K176" s="14">
        <f>K73+K74+K102+K131</f>
        <v>100000</v>
      </c>
      <c r="L176" s="14">
        <f t="shared" si="42"/>
        <v>131851</v>
      </c>
      <c r="M176" s="14">
        <f>M73+M74+M102+M131</f>
        <v>0</v>
      </c>
      <c r="N176" s="14">
        <f t="shared" si="47"/>
        <v>131851</v>
      </c>
      <c r="O176" s="14">
        <f>O73+O74+O102+O131+O96</f>
        <v>-86798.01</v>
      </c>
      <c r="P176" s="77">
        <f t="shared" si="48"/>
        <v>45052.990000000005</v>
      </c>
      <c r="Q176" s="14">
        <f>Q73+Q74</f>
        <v>0</v>
      </c>
      <c r="R176" s="14">
        <f>R73+R74</f>
        <v>0</v>
      </c>
      <c r="S176" s="14">
        <f t="shared" si="49"/>
        <v>0</v>
      </c>
      <c r="T176" s="14">
        <f>T73+T74+T102</f>
        <v>0</v>
      </c>
      <c r="U176" s="14">
        <f t="shared" si="50"/>
        <v>0</v>
      </c>
      <c r="V176" s="14">
        <f>V73+V74+V102</f>
        <v>0</v>
      </c>
      <c r="W176" s="14">
        <f t="shared" si="51"/>
        <v>0</v>
      </c>
      <c r="X176" s="14">
        <f>X73+X74+X102+X131</f>
        <v>0</v>
      </c>
      <c r="Y176" s="14">
        <f t="shared" si="52"/>
        <v>0</v>
      </c>
      <c r="Z176" s="14">
        <f>Z73+Z74+Z102+Z131+Z96</f>
        <v>0</v>
      </c>
      <c r="AA176" s="77">
        <f t="shared" si="53"/>
        <v>0</v>
      </c>
      <c r="AB176" s="14">
        <f>AB73+AB74</f>
        <v>0</v>
      </c>
      <c r="AC176" s="14">
        <f>AC73+AC74</f>
        <v>0</v>
      </c>
      <c r="AD176" s="14">
        <f t="shared" si="54"/>
        <v>0</v>
      </c>
      <c r="AE176" s="14">
        <f>AE73+AE74+AE102</f>
        <v>0</v>
      </c>
      <c r="AF176" s="14">
        <f t="shared" si="55"/>
        <v>0</v>
      </c>
      <c r="AG176" s="14">
        <f>AG73+AG74+AG102+AG131</f>
        <v>0</v>
      </c>
      <c r="AH176" s="14">
        <f t="shared" si="56"/>
        <v>0</v>
      </c>
      <c r="AI176" s="14">
        <f>AI73+AI74+AI102+AI131+AI96</f>
        <v>0</v>
      </c>
      <c r="AJ176" s="77">
        <f t="shared" si="57"/>
        <v>0</v>
      </c>
    </row>
    <row r="177" spans="1:36" x14ac:dyDescent="0.35">
      <c r="A177" s="90"/>
      <c r="B177" s="118" t="s">
        <v>190</v>
      </c>
      <c r="C177" s="118"/>
      <c r="D177" s="13">
        <f>D134</f>
        <v>260000</v>
      </c>
      <c r="E177" s="13">
        <f>E134</f>
        <v>0</v>
      </c>
      <c r="F177" s="14">
        <f t="shared" si="46"/>
        <v>260000</v>
      </c>
      <c r="G177" s="14">
        <f>G134</f>
        <v>0</v>
      </c>
      <c r="H177" s="14">
        <f t="shared" si="45"/>
        <v>260000</v>
      </c>
      <c r="I177" s="14">
        <f>I134</f>
        <v>0</v>
      </c>
      <c r="J177" s="14">
        <f t="shared" si="41"/>
        <v>260000</v>
      </c>
      <c r="K177" s="14">
        <f>K134</f>
        <v>0</v>
      </c>
      <c r="L177" s="14">
        <f t="shared" si="42"/>
        <v>260000</v>
      </c>
      <c r="M177" s="14">
        <f>M134</f>
        <v>0</v>
      </c>
      <c r="N177" s="14">
        <f t="shared" si="47"/>
        <v>260000</v>
      </c>
      <c r="O177" s="14">
        <f>O134</f>
        <v>0</v>
      </c>
      <c r="P177" s="77">
        <f t="shared" si="48"/>
        <v>260000</v>
      </c>
      <c r="Q177" s="14">
        <f>Q134</f>
        <v>0</v>
      </c>
      <c r="R177" s="14">
        <f>R134</f>
        <v>0</v>
      </c>
      <c r="S177" s="14">
        <f t="shared" si="49"/>
        <v>0</v>
      </c>
      <c r="T177" s="14">
        <f>T134</f>
        <v>0</v>
      </c>
      <c r="U177" s="14">
        <f t="shared" si="50"/>
        <v>0</v>
      </c>
      <c r="V177" s="14">
        <f>V134</f>
        <v>0</v>
      </c>
      <c r="W177" s="14">
        <f t="shared" si="51"/>
        <v>0</v>
      </c>
      <c r="X177" s="14">
        <f>X134</f>
        <v>0</v>
      </c>
      <c r="Y177" s="14">
        <f t="shared" si="52"/>
        <v>0</v>
      </c>
      <c r="Z177" s="14">
        <f>Z134</f>
        <v>0</v>
      </c>
      <c r="AA177" s="77">
        <f t="shared" si="53"/>
        <v>0</v>
      </c>
      <c r="AB177" s="14">
        <f>AB134</f>
        <v>0</v>
      </c>
      <c r="AC177" s="14">
        <f>AC134</f>
        <v>0</v>
      </c>
      <c r="AD177" s="14">
        <f t="shared" si="54"/>
        <v>0</v>
      </c>
      <c r="AE177" s="14">
        <f>AE134</f>
        <v>0</v>
      </c>
      <c r="AF177" s="14">
        <f t="shared" si="55"/>
        <v>0</v>
      </c>
      <c r="AG177" s="14">
        <f>AG134</f>
        <v>0</v>
      </c>
      <c r="AH177" s="14">
        <f t="shared" si="56"/>
        <v>0</v>
      </c>
      <c r="AI177" s="14">
        <f>AI134</f>
        <v>0</v>
      </c>
      <c r="AJ177" s="77">
        <f t="shared" si="57"/>
        <v>0</v>
      </c>
    </row>
  </sheetData>
  <sheetProtection password="CF5C" sheet="1" objects="1" scenarios="1"/>
  <autoFilter ref="A17:AM177">
    <filterColumn colId="37">
      <filters blank="1"/>
    </filterColumn>
  </autoFilter>
  <mergeCells count="56">
    <mergeCell ref="AA4:AJ4"/>
    <mergeCell ref="B175:C175"/>
    <mergeCell ref="B176:C176"/>
    <mergeCell ref="B177:C177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AI16:AI17"/>
    <mergeCell ref="AJ16:AJ17"/>
    <mergeCell ref="A28:A33"/>
    <mergeCell ref="A43:A46"/>
    <mergeCell ref="A51:A52"/>
    <mergeCell ref="B51:B52"/>
    <mergeCell ref="AD16:AD17"/>
    <mergeCell ref="T16:T17"/>
    <mergeCell ref="U16:U17"/>
    <mergeCell ref="V16:V17"/>
    <mergeCell ref="W16:W17"/>
    <mergeCell ref="X16:X17"/>
    <mergeCell ref="O16:O17"/>
    <mergeCell ref="P16:P17"/>
    <mergeCell ref="Q16:Q17"/>
    <mergeCell ref="R16:R17"/>
    <mergeCell ref="S16:S17"/>
    <mergeCell ref="AE16:AE17"/>
    <mergeCell ref="AF16:AF17"/>
    <mergeCell ref="AG16:AG17"/>
    <mergeCell ref="AH16:AH17"/>
    <mergeCell ref="Y16:Y17"/>
    <mergeCell ref="Z16:Z17"/>
    <mergeCell ref="AA16:AA17"/>
    <mergeCell ref="AB16:AB17"/>
    <mergeCell ref="AC16:AC17"/>
    <mergeCell ref="A11:AJ11"/>
    <mergeCell ref="A12:AJ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</mergeCells>
  <pageMargins left="0.78740157480314965" right="0.26" top="0.39370078740157483" bottom="0.55118110236220474" header="0.51181102362204722" footer="0.11811023622047245"/>
  <pageSetup paperSize="9" scale="57" fitToHeight="0" orientation="portrait" useFirstPageNumber="1" verticalDpi="2147483648" r:id="rId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'2025-2027'!Print_Titles</vt:lpstr>
      <vt:lpstr>'2025-2027'!Заголовки_для_печати</vt:lpstr>
      <vt:lpstr>'2025-2027'!Область_печати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106</cp:revision>
  <cp:lastPrinted>2025-06-24T09:36:38Z</cp:lastPrinted>
  <dcterms:created xsi:type="dcterms:W3CDTF">2014-02-04T08:37:28Z</dcterms:created>
  <dcterms:modified xsi:type="dcterms:W3CDTF">2025-06-24T09:36:47Z</dcterms:modified>
</cp:coreProperties>
</file>