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2025-2027" sheetId="1" state="visible" r:id="rId1"/>
  </sheets>
  <definedNames>
    <definedName name="_xlnm._FilterDatabase" localSheetId="0" hidden="1">'2025-2027'!$A$14:$AU$177</definedName>
    <definedName name="Print_Titles" localSheetId="0" hidden="0">'2025-2027'!$13:$14</definedName>
    <definedName name="_xlnm.Print_Area" localSheetId="0" hidden="0">'2025-2027'!$A$1:$AR$177</definedName>
    <definedName name="_xlnm._FilterDatabase" localSheetId="0" hidden="1">'2025-2027'!$A$14:$AU$177</definedName>
  </definedNames>
  <calcPr/>
</workbook>
</file>

<file path=xl/sharedStrings.xml><?xml version="1.0" encoding="utf-8"?>
<sst xmlns="http://schemas.openxmlformats.org/spreadsheetml/2006/main" count="287" uniqueCount="287">
  <si>
    <t xml:space="preserve">ПРИЛОЖЕНИЕ 3</t>
  </si>
  <si>
    <t xml:space="preserve">к решению</t>
  </si>
  <si>
    <t xml:space="preserve">Пермской городской Думы</t>
  </si>
  <si>
    <t xml:space="preserve">от 17.12.2024 № 218</t>
  </si>
  <si>
    <t>ПЕРЕЧЕНЬ</t>
  </si>
  <si>
    <t xml:space="preserve">объектов капитального строительства муниципальной собственности и объектов недвижимого имущества, приобретаемых в муниципальную собственность, на 2025 год и на плановый период 2026 и 2027 годов</t>
  </si>
  <si>
    <t xml:space="preserve">тыс. руб.</t>
  </si>
  <si>
    <t xml:space="preserve">№ п/п</t>
  </si>
  <si>
    <t>Объект</t>
  </si>
  <si>
    <t>Исполнитель</t>
  </si>
  <si>
    <t xml:space="preserve">2025 год</t>
  </si>
  <si>
    <t>Поправки</t>
  </si>
  <si>
    <t xml:space="preserve">Изменения февраль</t>
  </si>
  <si>
    <t xml:space="preserve">Комитет февраль</t>
  </si>
  <si>
    <t xml:space="preserve">Уточнение апрель</t>
  </si>
  <si>
    <t xml:space="preserve">Комитет апрель</t>
  </si>
  <si>
    <t xml:space="preserve">Уточнение июнь</t>
  </si>
  <si>
    <t xml:space="preserve">Комитет июнь</t>
  </si>
  <si>
    <t xml:space="preserve">Уточнение август</t>
  </si>
  <si>
    <t xml:space="preserve">2026 год</t>
  </si>
  <si>
    <t xml:space="preserve">2027 год</t>
  </si>
  <si>
    <t>Образование</t>
  </si>
  <si>
    <t>.</t>
  </si>
  <si>
    <t xml:space="preserve">в том числе:</t>
  </si>
  <si>
    <t xml:space="preserve">местный бюджет</t>
  </si>
  <si>
    <t>0</t>
  </si>
  <si>
    <t xml:space="preserve">бюджет Пермского края</t>
  </si>
  <si>
    <t xml:space="preserve">федеральный бюджет</t>
  </si>
  <si>
    <t xml:space="preserve">безвозмездные поступления</t>
  </si>
  <si>
    <t>1.</t>
  </si>
  <si>
    <t xml:space="preserve">Строительство здания общеобразовательного учреждения в Ленинском районе города Перми</t>
  </si>
  <si>
    <t xml:space="preserve">Управление капитального строительства</t>
  </si>
  <si>
    <t>0720141970</t>
  </si>
  <si>
    <t>07201SH070</t>
  </si>
  <si>
    <t>2.</t>
  </si>
  <si>
    <t xml:space="preserve">Строительство здания общеобразовательного учреждения в Индустриальном районе города Перми</t>
  </si>
  <si>
    <t xml:space="preserve">Департамент образования</t>
  </si>
  <si>
    <t xml:space="preserve">07201SH070, 071Ю450490</t>
  </si>
  <si>
    <t>071Ю450490</t>
  </si>
  <si>
    <t xml:space="preserve">0720142550 071Ю450490 071Ю442550 0730142550</t>
  </si>
  <si>
    <t>0720142550</t>
  </si>
  <si>
    <t>3.</t>
  </si>
  <si>
    <t xml:space="preserve">Строительство нового корпуса МАОУ «Инженерная школа» г. Перми по ул. Академика Веденеева</t>
  </si>
  <si>
    <t>0720141680</t>
  </si>
  <si>
    <t>4.</t>
  </si>
  <si>
    <t xml:space="preserve">Реконструкция здания по ул. Уральской, 110 для размещения общеобразовательной организации г. Перми</t>
  </si>
  <si>
    <t>0720143360</t>
  </si>
  <si>
    <t>5.</t>
  </si>
  <si>
    <t xml:space="preserve">Строительство спортивного зала МАОУ «СОШ № 79» г. Перми</t>
  </si>
  <si>
    <t>0730142640</t>
  </si>
  <si>
    <t>6.</t>
  </si>
  <si>
    <t xml:space="preserve">Строительство спортивного зала МАОУ «СОШ № 81» г. Перми</t>
  </si>
  <si>
    <t>0730143510</t>
  </si>
  <si>
    <t>7.</t>
  </si>
  <si>
    <t xml:space="preserve">Строительство здания общеобразовательного учреждения по адресу: г. Пермь, ул. Ветлужская</t>
  </si>
  <si>
    <t>0720141660</t>
  </si>
  <si>
    <t>8.</t>
  </si>
  <si>
    <t xml:space="preserve">Реконструкция здания под размещение общеобразовательной организации по ул. Целинной, 15</t>
  </si>
  <si>
    <t>0730141160</t>
  </si>
  <si>
    <t>9.</t>
  </si>
  <si>
    <t xml:space="preserve">Строительство спортивного зала МАОУ «СОШ № 96» г. Перми</t>
  </si>
  <si>
    <t>0730143520</t>
  </si>
  <si>
    <t>10.</t>
  </si>
  <si>
    <t xml:space="preserve">Реконструкция ледовой арены МАУ ДО «ДЮЦ «Здоровье»</t>
  </si>
  <si>
    <t>0530141300</t>
  </si>
  <si>
    <t xml:space="preserve">Жилищно-коммунальное хозяйство</t>
  </si>
  <si>
    <t xml:space="preserve">Реконструкция системы очистки сточных вод в микрорайоне «Крым» Кировского района города Перми</t>
  </si>
  <si>
    <t>1330141090</t>
  </si>
  <si>
    <t>11.</t>
  </si>
  <si>
    <t xml:space="preserve">Строительство водопроводных сетей в микрорайоне «Вышка-1» Мотовилихинского района города Перми</t>
  </si>
  <si>
    <t>1330041220</t>
  </si>
  <si>
    <t>12.</t>
  </si>
  <si>
    <t xml:space="preserve">Строительство сетей водоснабжения в микрорайоне «Заозерье» для земельных участков многодетных семей</t>
  </si>
  <si>
    <t>1330043480</t>
  </si>
  <si>
    <t>13.</t>
  </si>
  <si>
    <t xml:space="preserve">Реконструкция канализационной насосной станции «Речник» Дзержинского района города Перми</t>
  </si>
  <si>
    <t>1330042360</t>
  </si>
  <si>
    <t>14.</t>
  </si>
  <si>
    <t xml:space="preserve">Строительство водопроводных сетей в микрорайоне Турбино</t>
  </si>
  <si>
    <t>1330041770</t>
  </si>
  <si>
    <t>15.</t>
  </si>
  <si>
    <t xml:space="preserve">Строительство водопроводных сетей по ул. 2-я Мулянская Дзержинского района города Перми</t>
  </si>
  <si>
    <t>1330041780</t>
  </si>
  <si>
    <t>16.</t>
  </si>
  <si>
    <t xml:space="preserve">Строительство скважин для обеспечения населения города Перми резервным водоснабжением, при возникновении чрезвычайных ситуаций</t>
  </si>
  <si>
    <t xml:space="preserve">Департамент жилищно-коммунального хозяйства</t>
  </si>
  <si>
    <t>1330141320</t>
  </si>
  <si>
    <t>17.</t>
  </si>
  <si>
    <t xml:space="preserve">Выкуп здания центрального теплового пункта, расположенного по улице Ивана Франко, дом 38а</t>
  </si>
  <si>
    <t>1330142020</t>
  </si>
  <si>
    <t>18.</t>
  </si>
  <si>
    <t xml:space="preserve">Строительство водопроводных сетей в микрорайоне Левшино</t>
  </si>
  <si>
    <t>1330142000</t>
  </si>
  <si>
    <t>19.</t>
  </si>
  <si>
    <t xml:space="preserve">Строительство водопроводных сетей в микрорайоне Энергетик</t>
  </si>
  <si>
    <t>1330142010</t>
  </si>
  <si>
    <t>20.</t>
  </si>
  <si>
    <t xml:space="preserve"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</si>
  <si>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 xml:space="preserve">Управление жилищных отношений</t>
  </si>
  <si>
    <t xml:space="preserve">1530121480, 15201SЖ160, 15201SЖ180, 15301214С0</t>
  </si>
  <si>
    <t>151F367484</t>
  </si>
  <si>
    <t>21.</t>
  </si>
  <si>
    <t xml:space="preserve">Строительство многоквартирного жилого дома на земельном участке с кадастровыми номерами 59:01:0000000:87873, 59:01:0000000:89809, расположенного по адресу: г. Пермь, ул. Нейвинская, 3а, Нейвинская ЗУ 5</t>
  </si>
  <si>
    <t>22.</t>
  </si>
  <si>
    <t xml:space="preserve"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</si>
  <si>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153022С080</t>
  </si>
  <si>
    <t>23.</t>
  </si>
  <si>
    <t xml:space="preserve"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</si>
  <si>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15302R0820</t>
  </si>
  <si>
    <t>24.</t>
  </si>
  <si>
    <t xml:space="preserve">Санация и строительство 2-й нитки водовода Гайва-Заозерье</t>
  </si>
  <si>
    <t>1330142050</t>
  </si>
  <si>
    <t>25.</t>
  </si>
  <si>
    <t xml:space="preserve">Строительство водопроводных сетей в микрорайоне Январский</t>
  </si>
  <si>
    <t>1330142060</t>
  </si>
  <si>
    <t>26.</t>
  </si>
  <si>
    <t xml:space="preserve">Строительство напорной канализации по отводу дождевых стоков от здания по ул. Маяковского, 57</t>
  </si>
  <si>
    <t>1330142100</t>
  </si>
  <si>
    <t>27.</t>
  </si>
  <si>
    <t xml:space="preserve">Строительство водопроводных сетей в микрорайоне Чапаевский</t>
  </si>
  <si>
    <t>1330142110</t>
  </si>
  <si>
    <t>28.</t>
  </si>
  <si>
    <t xml:space="preserve">Строительство водопроводных сетей в микрорайоне Новые Ляды</t>
  </si>
  <si>
    <t>1320242120</t>
  </si>
  <si>
    <t xml:space="preserve">Приобретение тепловых сетей, проходящих в границах Дзержинского района города Перми (ул. Хабаровская, Вагонная, Красноводская)</t>
  </si>
  <si>
    <t>1330142070</t>
  </si>
  <si>
    <t>29.</t>
  </si>
  <si>
    <t xml:space="preserve">Строительство сети водоотведения в микрорайоне Юбилейный по ул. Братская</t>
  </si>
  <si>
    <t>1330142130</t>
  </si>
  <si>
    <t>30.</t>
  </si>
  <si>
    <t xml:space="preserve">Строительство альтернативного источника в виде блочно-модульной котельной для снабжения тепловой энергией многоквартирных домов по адресам: шоссе Космонавтов, 322, 324, 326, 326а, 330</t>
  </si>
  <si>
    <t>1330142140</t>
  </si>
  <si>
    <t>31.</t>
  </si>
  <si>
    <t xml:space="preserve">Приобретение имущества, расположенного по адресу: Пермский край, г.Пермь, Мотовилихинский район, ул. Журналиста Дементьева (котельная газовая модульная МГК 2,0 МВт; газопровод высокого и среднего давления, ГРПШ (59:01:0000000:89529); земельный участок (59:01:4019087:1557)</t>
  </si>
  <si>
    <t>1330142160</t>
  </si>
  <si>
    <t>32.</t>
  </si>
  <si>
    <t xml:space="preserve">Принятие тепловой сети, расположенной по адресу: Пермский край, г. Пермь, Дзержинский район, ул. Гатчинская, 20, в муниципальную собственность</t>
  </si>
  <si>
    <t>1330142150</t>
  </si>
  <si>
    <t xml:space="preserve">Внешнее благоустройство</t>
  </si>
  <si>
    <t>33.</t>
  </si>
  <si>
    <t xml:space="preserve">Строительство городского питомника растений на земельном участке с кадастровым номером 59:01:0000000:91384</t>
  </si>
  <si>
    <t>1430043570</t>
  </si>
  <si>
    <t>34.</t>
  </si>
  <si>
    <t xml:space="preserve">Строительство крематория на кладбище «Восточное» города Перми</t>
  </si>
  <si>
    <t xml:space="preserve">Департамент дорог и благоустройства</t>
  </si>
  <si>
    <t>1030441120</t>
  </si>
  <si>
    <t>35.</t>
  </si>
  <si>
    <t xml:space="preserve">Строительство места отвала снега по ул. Промышленной</t>
  </si>
  <si>
    <t xml:space="preserve">1330142040, 13202SD110</t>
  </si>
  <si>
    <t>36.</t>
  </si>
  <si>
    <t xml:space="preserve">Строительство надземного пешеходного перехода «Шпагина» г. Пермь </t>
  </si>
  <si>
    <t>10202SЖ410</t>
  </si>
  <si>
    <t xml:space="preserve">Дорожное хозяйство</t>
  </si>
  <si>
    <t xml:space="preserve">дорожный фонд Пермского края</t>
  </si>
  <si>
    <t>37.</t>
  </si>
  <si>
    <t xml:space="preserve">Реконструкция автомобильной дороги по ул. Н. Островского на участке от ул. Революции до ул. Белинского</t>
  </si>
  <si>
    <t>10201SД110</t>
  </si>
  <si>
    <t>38.</t>
  </si>
  <si>
    <t xml:space="preserve">Строительство автомобильной дороги по ул. Углеуральской</t>
  </si>
  <si>
    <t>103019Д012</t>
  </si>
  <si>
    <t>39.</t>
  </si>
  <si>
    <t xml:space="preserve">Реконструкция ул. Карпинского от ул. Архитектора Свиязева до ул. Космонавта Леонова</t>
  </si>
  <si>
    <t xml:space="preserve">103019Д010 10201SД110</t>
  </si>
  <si>
    <t>40.</t>
  </si>
  <si>
    <t xml:space="preserve">Строительство автомобильной дороги по ул. Агатовой</t>
  </si>
  <si>
    <t xml:space="preserve">103019Д011 10201SД110</t>
  </si>
  <si>
    <t>41.</t>
  </si>
  <si>
    <t xml:space="preserve"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</si>
  <si>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103019Д013</t>
  </si>
  <si>
    <t>42.</t>
  </si>
  <si>
    <t xml:space="preserve">Строительство очистных сооружений и водоотвода ливневых стоков по ул. Куйбышева, 1 от ул. Петропавловской до выпуска</t>
  </si>
  <si>
    <t>103019Д014</t>
  </si>
  <si>
    <t>43.</t>
  </si>
  <si>
    <t xml:space="preserve">Строительство очистных сооружений и водоотвода ливневых стоков по ул. Куфонина от ул. Трамвайной до ул. Подлесной до выпуска</t>
  </si>
  <si>
    <t>103019Д015</t>
  </si>
  <si>
    <t>44.</t>
  </si>
  <si>
    <t xml:space="preserve">Реконструкция ул. Пермской от ул. Плеханова до ул. Попова</t>
  </si>
  <si>
    <t>45.</t>
  </si>
  <si>
    <t xml:space="preserve">Реконструкция автомобильной дороги по ул. Мира на участке от транспортной развязки на пересечении улиц Мира, Стахановская, Карпинского до шоссе Космонавтов</t>
  </si>
  <si>
    <t xml:space="preserve">Строительство проезда на участке от ул. Уральской до ул. Степана Разина</t>
  </si>
  <si>
    <t>103019Д016</t>
  </si>
  <si>
    <t>46.</t>
  </si>
  <si>
    <t xml:space="preserve">Строительство проезда от автомобильной дороги по ул. Советской до объекта регионального значения «Культурно-рекреационное пространство»</t>
  </si>
  <si>
    <t>103019Д021</t>
  </si>
  <si>
    <t>47.</t>
  </si>
  <si>
    <t>48.</t>
  </si>
  <si>
    <t xml:space="preserve">Строительство автомобильной дороги по ул. Монастырской на участке от площади Трех столетий до территории Мотовилихинских заводов</t>
  </si>
  <si>
    <t>103019Д017</t>
  </si>
  <si>
    <t>49.</t>
  </si>
  <si>
    <t xml:space="preserve">Реконструкция ул. Героев Хасана от ул. Хлебозаводская до ул. Василия Васильева</t>
  </si>
  <si>
    <t>103019Д018</t>
  </si>
  <si>
    <t xml:space="preserve">Строительство места отвала снега по ул. Ласьвинской</t>
  </si>
  <si>
    <t>13202SД110</t>
  </si>
  <si>
    <t>50.</t>
  </si>
  <si>
    <t xml:space="preserve">Строительство подъездной дороги до лыжно-биатлонного комплекса, расположенного по адресу г. Пермь, ул. Спортивная, 22 («Пермские медведи»)</t>
  </si>
  <si>
    <t>51.</t>
  </si>
  <si>
    <t xml:space="preserve">Строительство автомобильной дороги по Ивинскому проспекту</t>
  </si>
  <si>
    <t>103019Д024</t>
  </si>
  <si>
    <t xml:space="preserve">Культура и молодежная политика</t>
  </si>
  <si>
    <t>52.</t>
  </si>
  <si>
    <t xml:space="preserve">Приобретение в собственность муниципального образования город Пермь нежилого здания</t>
  </si>
  <si>
    <t xml:space="preserve">Департамент имущественных отношений</t>
  </si>
  <si>
    <t>0330141980</t>
  </si>
  <si>
    <t xml:space="preserve">Реконструкция здания МАУ «Дворец молодежи» г. Перми</t>
  </si>
  <si>
    <t>0330141910</t>
  </si>
  <si>
    <t xml:space="preserve">Физическая культура и спорт</t>
  </si>
  <si>
    <t xml:space="preserve">Строительство плавательного бассейна по адресу: ул. Гайвинская, 50</t>
  </si>
  <si>
    <t>0530141880</t>
  </si>
  <si>
    <t xml:space="preserve">Строительство спортивной трассы для лыжероллеров по адресу: г. Пермь, ул. Агрономическая, 23</t>
  </si>
  <si>
    <t>0530141950</t>
  </si>
  <si>
    <t>53.</t>
  </si>
  <si>
    <t xml:space="preserve">Реконструкция физкультурно-оздоровительного комплекса по адресу: г. Пермь, ул. Рабочая, 9</t>
  </si>
  <si>
    <t>05301SФ280</t>
  </si>
  <si>
    <t>54.</t>
  </si>
  <si>
    <t xml:space="preserve">Общественная безопасность</t>
  </si>
  <si>
    <t>55.</t>
  </si>
  <si>
    <t xml:space="preserve">Строительство противооползневого сооружения в районе жилых домов по ул. КИМ, 5, 7, ул. Ивановской, 19 и ул. Чехова, 2, 4, 6, 8, 10</t>
  </si>
  <si>
    <t>0230241030</t>
  </si>
  <si>
    <t>56.</t>
  </si>
  <si>
    <t xml:space="preserve">Строительство пожарного резервуара в микрорайоне Бахаревка на пересечении ул. 1-й Бахаревской и ул. Пристанционной Свердловского района города Перми</t>
  </si>
  <si>
    <t>0230143170</t>
  </si>
  <si>
    <t>57.</t>
  </si>
  <si>
    <t xml:space="preserve">Строительство пожарного резервуара по ул. Борцов Революции Ленинского района города Перми</t>
  </si>
  <si>
    <t>0230143180</t>
  </si>
  <si>
    <t>58.</t>
  </si>
  <si>
    <t xml:space="preserve">Строительство пожарного резервуара в микрорайоне Вышка-2 по ул. Омской Мотовилихинского района города Перми</t>
  </si>
  <si>
    <t>0230143620</t>
  </si>
  <si>
    <t>59.</t>
  </si>
  <si>
    <t xml:space="preserve">Строительство пожарного резервуара в микрорайоне Липовая Гора по ул. 4-й Липогорской Свердловского района города Перми</t>
  </si>
  <si>
    <t>0230143610</t>
  </si>
  <si>
    <t>60.</t>
  </si>
  <si>
    <t xml:space="preserve">Строительство пожарного резервуара в микрорайоне Социалистический Орджоникидзевского района города Перми</t>
  </si>
  <si>
    <t>0230141630</t>
  </si>
  <si>
    <t>61.</t>
  </si>
  <si>
    <t xml:space="preserve">Строительство пожарного резервуара в микрорайоне Химики Орджоникидзевского района города Перми</t>
  </si>
  <si>
    <t>0230143630</t>
  </si>
  <si>
    <t>62.</t>
  </si>
  <si>
    <t xml:space="preserve">Строительство пожарного резервуара в микрорайоне Новобродовский Свердловского района города Перми</t>
  </si>
  <si>
    <t>0230141650</t>
  </si>
  <si>
    <t>63.</t>
  </si>
  <si>
    <t xml:space="preserve">Строительство пожарного резервуара в микрорайоне Пихтовая стрелка Мотовилихинского района города Перми</t>
  </si>
  <si>
    <t>0230141890</t>
  </si>
  <si>
    <t>64.</t>
  </si>
  <si>
    <t xml:space="preserve">Строительство пожарного резервуара в микрорайоне Акуловский по ул. Красноборская Дзержинского района города Перми</t>
  </si>
  <si>
    <t>0230141900</t>
  </si>
  <si>
    <t>65.</t>
  </si>
  <si>
    <t xml:space="preserve">Строительство пожарного резервуара в микрорайоне Верхняя Васильевка Орджоникидзевского района города Перми</t>
  </si>
  <si>
    <t>0230141920</t>
  </si>
  <si>
    <t>66.</t>
  </si>
  <si>
    <t xml:space="preserve">Строительство пожарного резервуара в микрорайоне Нижняя Васильевка Орджоникидзевского района города Перми</t>
  </si>
  <si>
    <t>0230141960</t>
  </si>
  <si>
    <t>67.</t>
  </si>
  <si>
    <t xml:space="preserve">Строительство пожарного резервуара в микрорайоне Верхнемуллинский по ул. 2-я Открытая Индустриального района города Перми</t>
  </si>
  <si>
    <t>0230141930</t>
  </si>
  <si>
    <t>68.</t>
  </si>
  <si>
    <t xml:space="preserve">Строительство пожарного резервуара в микрорайоне Свободный Орджоникидзевского района города Перми</t>
  </si>
  <si>
    <t>0230141940</t>
  </si>
  <si>
    <t>69.</t>
  </si>
  <si>
    <t xml:space="preserve">Строительство пожарного резервуара в микрорайоне Центральная усадьба по ул. Бобруйской Мотовилихинского района города Перми</t>
  </si>
  <si>
    <t>0230143190</t>
  </si>
  <si>
    <t>70.</t>
  </si>
  <si>
    <t xml:space="preserve">Строительство пожарного резервуара в микрорайоне Чапаевский Орджоникидзевского района города Перми</t>
  </si>
  <si>
    <t>0230143600</t>
  </si>
  <si>
    <t>71.</t>
  </si>
  <si>
    <t xml:space="preserve">Строительство пожарного резервуара в д. Ласьвинские хутора Кировского района города Перми</t>
  </si>
  <si>
    <t>0230143210</t>
  </si>
  <si>
    <t xml:space="preserve">Прочие объекты</t>
  </si>
  <si>
    <t>72.</t>
  </si>
  <si>
    <t xml:space="preserve">Строительство нежилого здания под размещение общественного центра по адресу: г. Пермь, Кировский район, ул. Батумская</t>
  </si>
  <si>
    <t>0130141040</t>
  </si>
  <si>
    <t>73.</t>
  </si>
  <si>
    <t xml:space="preserve"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</si>
  <si>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0130141720</t>
  </si>
  <si>
    <t>74.</t>
  </si>
  <si>
    <t xml:space="preserve">Строительство нежилого здания под размещение общественного центра по адресу: г. Пермь, Ленинский район, ул. Борцов Революции, 153а</t>
  </si>
  <si>
    <t>0130141730</t>
  </si>
  <si>
    <t>75.</t>
  </si>
  <si>
    <t xml:space="preserve"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</si>
  <si>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0130141740</t>
  </si>
  <si>
    <t>76.</t>
  </si>
  <si>
    <t xml:space="preserve"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</si>
  <si>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0130141750</t>
  </si>
  <si>
    <t>Всего:</t>
  </si>
  <si>
    <t xml:space="preserve">в том числе</t>
  </si>
  <si>
    <t xml:space="preserve">в разрезе исполнителей</t>
  </si>
  <si>
    <t xml:space="preserve">Управление капитального строительства </t>
  </si>
  <si>
    <t xml:space="preserve">Департамент дорог и благоустройства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</si>
</sst>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00"/>
    <numFmt numFmtId="161" formatCode="#,##0.0"/>
  </numFmts>
  <fonts count="8">
    <font>
      <sz val="10.000000"/>
      <color theme="1"/>
      <name val="Arial Cyr"/>
    </font>
    <font>
      <sz val="14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4.000000"/>
      <color theme="0" tint="0"/>
      <name val="Times New Roman"/>
    </font>
    <font>
      <b/>
      <sz val="12.000000"/>
      <name val="Times New Roman"/>
    </font>
    <font>
      <sz val="14.000000"/>
      <color theme="0" tint="0"/>
      <name val="Times New Roman"/>
    </font>
    <font>
      <sz val="14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3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left"/>
    </xf>
    <xf fontId="1" fillId="2" borderId="0" numFmtId="0" xfId="0" applyFont="1" applyFill="1" applyAlignment="1">
      <alignment horizontal="center" vertical="center"/>
    </xf>
    <xf fontId="2" fillId="2" borderId="0" numFmtId="49" xfId="0" applyNumberFormat="1" applyFont="1" applyFill="1" applyAlignment="1">
      <alignment horizontal="left" vertical="center"/>
    </xf>
    <xf fontId="1" fillId="2" borderId="0" numFmtId="49" xfId="0" applyNumberFormat="1" applyFont="1" applyFill="1" applyAlignment="1">
      <alignment horizontal="left" vertical="center"/>
    </xf>
    <xf fontId="1" fillId="2" borderId="0" numFmtId="0" xfId="0" applyFont="1" applyFill="1" applyAlignment="1">
      <alignment horizontal="right" vertical="center"/>
    </xf>
    <xf fontId="3" fillId="2" borderId="0" numFmtId="0" xfId="0" applyFont="1" applyFill="1" applyAlignment="1">
      <alignment horizontal="center" vertical="center" wrapText="1"/>
    </xf>
    <xf fontId="2" fillId="2" borderId="0" numFmtId="49" xfId="0" applyNumberFormat="1" applyFont="1" applyFill="1" applyAlignment="1">
      <alignment horizontal="left" vertical="center" wrapText="1"/>
    </xf>
    <xf fontId="3" fillId="2" borderId="0" numFmtId="0" xfId="0" applyFont="1" applyFill="1" applyAlignment="1">
      <alignment horizontal="center" vertical="top" wrapText="1"/>
    </xf>
    <xf fontId="1" fillId="2" borderId="0" numFmtId="0" xfId="0" applyFont="1" applyFill="1" applyAlignment="1">
      <alignment horizontal="left" vertical="center"/>
    </xf>
    <xf fontId="1" fillId="2" borderId="1" numFmtId="0" xfId="0" applyFont="1" applyFill="1" applyBorder="1" applyAlignment="1">
      <alignment horizontal="center" vertical="center" wrapText="1"/>
    </xf>
    <xf fontId="1" fillId="2" borderId="1" numFmtId="160" xfId="0" applyNumberFormat="1" applyFont="1" applyFill="1" applyBorder="1" applyAlignment="1">
      <alignment horizontal="center" vertical="center" wrapText="1"/>
    </xf>
    <xf fontId="1" fillId="2" borderId="1" numFmtId="49" xfId="0" applyNumberFormat="1" applyFont="1" applyFill="1" applyBorder="1" applyAlignment="1">
      <alignment horizontal="center" vertical="center" wrapText="1"/>
    </xf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vertical="center"/>
    </xf>
    <xf fontId="1" fillId="2" borderId="1" numFmtId="160" xfId="0" applyNumberFormat="1" applyFont="1" applyFill="1" applyBorder="1" applyAlignment="1">
      <alignment horizontal="center" vertical="center"/>
    </xf>
    <xf fontId="1" fillId="2" borderId="1" numFmtId="49" xfId="0" applyNumberFormat="1" applyFont="1" applyFill="1" applyBorder="1" applyAlignment="1">
      <alignment horizontal="center" vertical="center"/>
    </xf>
    <xf fontId="3" fillId="2" borderId="0" numFmtId="0" xfId="0" applyFont="1" applyFill="1" applyAlignment="1">
      <alignment vertical="center"/>
    </xf>
    <xf fontId="3" fillId="2" borderId="1" numFmtId="0" xfId="0" applyFont="1" applyFill="1" applyBorder="1" applyAlignment="1">
      <alignment horizontal="center" vertical="center"/>
    </xf>
    <xf fontId="3" fillId="2" borderId="1" numFmtId="49" xfId="0" applyNumberFormat="1" applyFont="1" applyFill="1" applyBorder="1" applyAlignment="1">
      <alignment horizontal="left" shrinkToFit="1" vertical="center"/>
    </xf>
    <xf fontId="4" fillId="2" borderId="1" numFmtId="49" xfId="0" applyNumberFormat="1" applyFont="1" applyFill="1" applyBorder="1" applyAlignment="1">
      <alignment horizontal="left" vertical="center"/>
    </xf>
    <xf fontId="3" fillId="2" borderId="1" numFmtId="161" xfId="0" applyNumberFormat="1" applyFont="1" applyFill="1" applyBorder="1" applyAlignment="1">
      <alignment horizontal="right" vertical="center"/>
    </xf>
    <xf fontId="3" fillId="2" borderId="1" numFmtId="160" xfId="0" applyNumberFormat="1" applyFont="1" applyFill="1" applyBorder="1" applyAlignment="1">
      <alignment horizontal="right" vertical="center"/>
    </xf>
    <xf fontId="5" fillId="2" borderId="0" numFmtId="49" xfId="0" applyNumberFormat="1" applyFont="1" applyFill="1" applyAlignment="1">
      <alignment horizontal="left" vertical="center"/>
    </xf>
    <xf fontId="3" fillId="2" borderId="0" numFmtId="49" xfId="0" applyNumberFormat="1" applyFont="1" applyFill="1" applyAlignment="1">
      <alignment horizontal="left" vertical="center"/>
    </xf>
    <xf fontId="1" fillId="2" borderId="1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horizontal="left" vertical="top"/>
    </xf>
    <xf fontId="1" fillId="2" borderId="1" numFmtId="161" xfId="0" applyNumberFormat="1" applyFont="1" applyFill="1" applyBorder="1" applyAlignment="1">
      <alignment horizontal="right" vertical="center"/>
    </xf>
    <xf fontId="1" fillId="2" borderId="1" numFmtId="160" xfId="0" applyNumberFormat="1" applyFont="1" applyFill="1" applyBorder="1" applyAlignment="1">
      <alignment horizontal="right" vertical="center"/>
    </xf>
    <xf fontId="1" fillId="3" borderId="0" numFmtId="0" xfId="0" applyFont="1" applyFill="1"/>
    <xf fontId="1" fillId="3" borderId="1" numFmtId="0" xfId="0" applyFont="1" applyFill="1" applyBorder="1" applyAlignment="1">
      <alignment horizontal="center" vertical="top"/>
    </xf>
    <xf fontId="1" fillId="3" borderId="1" numFmtId="49" xfId="0" applyNumberFormat="1" applyFont="1" applyFill="1" applyBorder="1" applyAlignment="1">
      <alignment vertical="top" wrapText="1"/>
    </xf>
    <xf fontId="1" fillId="3" borderId="1" numFmtId="160" xfId="0" applyNumberFormat="1" applyFont="1" applyFill="1" applyBorder="1" applyAlignment="1">
      <alignment vertical="top"/>
    </xf>
    <xf fontId="1" fillId="3" borderId="1" numFmtId="161" xfId="0" applyNumberFormat="1" applyFont="1" applyFill="1" applyBorder="1" applyAlignment="1">
      <alignment horizontal="right"/>
    </xf>
    <xf fontId="1" fillId="3" borderId="1" numFmtId="160" xfId="0" applyNumberFormat="1" applyFont="1" applyFill="1" applyBorder="1" applyAlignment="1">
      <alignment horizontal="right"/>
    </xf>
    <xf fontId="1" fillId="2" borderId="1" numFmtId="160" xfId="0" applyNumberFormat="1" applyFont="1" applyFill="1" applyBorder="1" applyAlignment="1">
      <alignment horizontal="right"/>
    </xf>
    <xf fontId="1" fillId="4" borderId="1" numFmtId="160" xfId="0" applyNumberFormat="1" applyFont="1" applyFill="1" applyBorder="1" applyAlignment="1">
      <alignment horizontal="right"/>
    </xf>
    <xf fontId="2" fillId="3" borderId="0" numFmtId="49" xfId="0" applyNumberFormat="1" applyFont="1" applyFill="1" applyAlignment="1">
      <alignment horizontal="left"/>
    </xf>
    <xf fontId="1" fillId="3" borderId="0" numFmtId="49" xfId="0" applyNumberFormat="1" applyFont="1" applyFill="1" applyAlignment="1">
      <alignment horizontal="left" vertical="center"/>
    </xf>
    <xf fontId="1" fillId="3" borderId="0" numFmtId="1" xfId="0" applyNumberFormat="1" applyFont="1" applyFill="1" applyAlignment="1">
      <alignment horizontal="left" vertical="center"/>
    </xf>
    <xf fontId="1" fillId="2" borderId="1" numFmtId="49" xfId="0" applyNumberFormat="1" applyFont="1" applyFill="1" applyBorder="1" applyAlignment="1">
      <alignment horizontal="left" vertical="top" wrapText="1"/>
    </xf>
    <xf fontId="6" fillId="2" borderId="1" numFmtId="49" xfId="0" applyNumberFormat="1" applyFont="1" applyFill="1" applyBorder="1" applyAlignment="1">
      <alignment horizontal="left" vertical="top"/>
    </xf>
    <xf fontId="1" fillId="2" borderId="0" numFmtId="1" xfId="0" applyNumberFormat="1" applyFont="1" applyFill="1" applyAlignment="1">
      <alignment horizontal="left" vertical="center"/>
    </xf>
    <xf fontId="7" fillId="2" borderId="1" numFmtId="49" xfId="0" applyNumberFormat="1" applyFont="1" applyFill="1" applyBorder="1" applyAlignment="1">
      <alignment horizontal="left" vertical="center" wrapText="1"/>
    </xf>
    <xf fontId="1" fillId="5" borderId="0" numFmtId="0" xfId="0" applyFont="1" applyFill="1"/>
    <xf fontId="1" fillId="0" borderId="1" numFmtId="0" xfId="0" applyFont="1" applyBorder="1" applyAlignment="1">
      <alignment horizontal="center" vertical="top"/>
    </xf>
    <xf fontId="1" fillId="0" borderId="1" numFmtId="49" xfId="0" applyNumberFormat="1" applyFont="1" applyBorder="1" applyAlignment="1">
      <alignment horizontal="left" vertical="top" wrapText="1"/>
    </xf>
    <xf fontId="1" fillId="0" borderId="1" numFmtId="161" xfId="0" applyNumberFormat="1" applyFont="1" applyBorder="1" applyAlignment="1">
      <alignment horizontal="right" vertical="center"/>
    </xf>
    <xf fontId="1" fillId="4" borderId="1" numFmtId="161" xfId="0" applyNumberFormat="1" applyFont="1" applyFill="1" applyBorder="1" applyAlignment="1">
      <alignment horizontal="right" vertical="center"/>
    </xf>
    <xf fontId="1" fillId="4" borderId="1" numFmtId="160" xfId="0" applyNumberFormat="1" applyFont="1" applyFill="1" applyBorder="1" applyAlignment="1">
      <alignment horizontal="right" vertical="center"/>
    </xf>
    <xf fontId="1" fillId="0" borderId="1" numFmtId="160" xfId="0" applyNumberFormat="1" applyFont="1" applyBorder="1" applyAlignment="1">
      <alignment horizontal="right" vertical="center"/>
    </xf>
    <xf fontId="2" fillId="0" borderId="0" numFmtId="49" xfId="0" applyNumberFormat="1" applyFont="1" applyAlignment="1">
      <alignment horizontal="left" vertical="center"/>
    </xf>
    <xf fontId="1" fillId="0" borderId="0" numFmtId="49" xfId="0" applyNumberFormat="1" applyFont="1" applyAlignment="1">
      <alignment horizontal="left" vertical="center"/>
    </xf>
    <xf fontId="1" fillId="0" borderId="0" numFmtId="1" xfId="0" applyNumberFormat="1" applyFont="1" applyAlignment="1">
      <alignment horizontal="left" vertical="center"/>
    </xf>
    <xf fontId="1" fillId="0" borderId="0" numFmtId="0" xfId="0" applyFont="1"/>
    <xf fontId="6" fillId="2" borderId="1" numFmtId="49" xfId="0" applyNumberFormat="1" applyFont="1" applyFill="1" applyBorder="1" applyAlignment="1">
      <alignment horizontal="left" vertical="top" wrapText="1"/>
    </xf>
    <xf fontId="1" fillId="2" borderId="2" numFmtId="0" xfId="0" applyFont="1" applyFill="1" applyBorder="1" applyAlignment="1">
      <alignment horizontal="center" vertical="top"/>
    </xf>
    <xf fontId="1" fillId="2" borderId="1" numFmtId="49" xfId="0" applyNumberFormat="1" applyFont="1" applyFill="1" applyBorder="1" applyAlignment="1">
      <alignment vertical="top" wrapText="1"/>
    </xf>
    <xf fontId="7" fillId="2" borderId="1" numFmtId="49" xfId="0" applyNumberFormat="1" applyFont="1" applyFill="1" applyBorder="1" applyAlignment="1">
      <alignment horizontal="left" vertical="top" wrapText="1"/>
    </xf>
    <xf fontId="1" fillId="2" borderId="3" numFmtId="0" xfId="0" applyFont="1" applyFill="1" applyBorder="1" applyAlignment="1">
      <alignment horizontal="center" vertical="top"/>
    </xf>
    <xf fontId="1" fillId="2" borderId="4" numFmtId="0" xfId="0" applyFont="1" applyFill="1" applyBorder="1" applyAlignment="1">
      <alignment horizontal="center" vertical="top"/>
    </xf>
    <xf fontId="1" fillId="5" borderId="1" numFmtId="0" xfId="0" applyFont="1" applyFill="1" applyBorder="1" applyAlignment="1">
      <alignment horizontal="center" vertical="top"/>
    </xf>
    <xf fontId="1" fillId="2" borderId="1" numFmtId="0" xfId="0" applyFont="1" applyFill="1" applyBorder="1" applyAlignment="1">
      <alignment vertical="top"/>
    </xf>
    <xf fontId="6" fillId="2" borderId="1" numFmtId="49" xfId="0" applyNumberFormat="1" applyFont="1" applyFill="1" applyBorder="1" applyAlignment="1">
      <alignment horizontal="left" vertical="center" wrapText="1"/>
    </xf>
    <xf fontId="7" fillId="0" borderId="1" numFmtId="49" xfId="0" applyNumberFormat="1" applyFont="1" applyBorder="1" applyAlignment="1">
      <alignment horizontal="left" vertical="center" wrapText="1"/>
    </xf>
    <xf fontId="1" fillId="2" borderId="1" numFmtId="49" xfId="0" applyNumberFormat="1" applyFont="1" applyFill="1" applyBorder="1" applyAlignment="1">
      <alignment horizontal="left" vertical="center" wrapText="1"/>
    </xf>
    <xf fontId="1" fillId="3" borderId="1" numFmtId="160" xfId="0" applyNumberFormat="1" applyFont="1" applyFill="1" applyBorder="1" applyAlignment="1">
      <alignment horizontal="left" vertical="center" wrapText="1"/>
    </xf>
    <xf fontId="1" fillId="3" borderId="1" numFmtId="161" xfId="0" applyNumberFormat="1" applyFont="1" applyFill="1" applyBorder="1" applyAlignment="1">
      <alignment horizontal="right" vertical="center"/>
    </xf>
    <xf fontId="1" fillId="3" borderId="1" numFmtId="160" xfId="0" applyNumberFormat="1" applyFont="1" applyFill="1" applyBorder="1" applyAlignment="1">
      <alignment horizontal="right" vertical="center"/>
    </xf>
    <xf fontId="2" fillId="3" borderId="0" numFmtId="49" xfId="0" applyNumberFormat="1" applyFont="1" applyFill="1" applyAlignment="1">
      <alignment horizontal="left" vertical="center"/>
    </xf>
    <xf fontId="1" fillId="0" borderId="1" numFmtId="49" xfId="0" applyNumberFormat="1" applyFont="1" applyBorder="1" applyAlignment="1">
      <alignment horizontal="left" vertical="center" wrapText="1"/>
    </xf>
    <xf fontId="1" fillId="4" borderId="1" numFmtId="0" xfId="0" applyFont="1" applyFill="1" applyBorder="1" applyAlignment="1">
      <alignment horizontal="center" vertical="top"/>
    </xf>
    <xf fontId="2" fillId="4" borderId="0" numFmtId="49" xfId="0" applyNumberFormat="1" applyFont="1" applyFill="1" applyAlignment="1">
      <alignment horizontal="left" vertical="center"/>
    </xf>
    <xf fontId="1" fillId="3" borderId="1" numFmtId="0" xfId="0" applyFont="1" applyFill="1" applyBorder="1" applyAlignment="1">
      <alignment vertical="top" wrapText="1"/>
    </xf>
    <xf fontId="1" fillId="0" borderId="1" numFmtId="49" xfId="0" applyNumberFormat="1" applyFont="1" applyBorder="1" applyAlignment="1">
      <alignment vertical="top" wrapText="1"/>
    </xf>
    <xf fontId="1" fillId="5" borderId="1" numFmtId="49" xfId="0" applyNumberFormat="1" applyFont="1" applyFill="1" applyBorder="1" applyAlignment="1">
      <alignment horizontal="left" vertical="top" wrapText="1"/>
    </xf>
    <xf fontId="1" fillId="5" borderId="1" numFmtId="0" xfId="0" applyFont="1" applyFill="1" applyBorder="1" applyAlignment="1">
      <alignment horizontal="left" vertical="center" wrapText="1"/>
    </xf>
    <xf fontId="1" fillId="5" borderId="1" numFmtId="161" xfId="0" applyNumberFormat="1" applyFont="1" applyFill="1" applyBorder="1" applyAlignment="1">
      <alignment horizontal="right" vertical="center"/>
    </xf>
    <xf fontId="1" fillId="5" borderId="1" numFmtId="160" xfId="0" applyNumberFormat="1" applyFont="1" applyFill="1" applyBorder="1" applyAlignment="1">
      <alignment horizontal="right" vertical="center"/>
    </xf>
    <xf fontId="1" fillId="5" borderId="1" numFmtId="49" xfId="0" applyNumberFormat="1" applyFont="1" applyFill="1" applyBorder="1" applyAlignment="1">
      <alignment horizontal="left" vertical="center" wrapText="1"/>
    </xf>
    <xf fontId="7" fillId="5" borderId="1" numFmtId="49" xfId="0" applyNumberFormat="1" applyFont="1" applyFill="1" applyBorder="1" applyAlignment="1">
      <alignment horizontal="left" vertical="center" wrapText="1"/>
    </xf>
    <xf fontId="3" fillId="2" borderId="1" numFmtId="160" xfId="0" applyNumberFormat="1" applyFont="1" applyFill="1" applyBorder="1" applyAlignment="1">
      <alignment horizontal="right" shrinkToFit="1" vertical="center"/>
    </xf>
    <xf fontId="1" fillId="2" borderId="1" numFmtId="49" xfId="0" applyNumberFormat="1" applyFont="1" applyFill="1" applyBorder="1" applyAlignment="1">
      <alignment horizontal="left" shrinkToFit="1" vertical="top"/>
    </xf>
    <xf fontId="1" fillId="2" borderId="1" numFmtId="49" xfId="0" applyNumberFormat="1" applyFont="1" applyFill="1" applyBorder="1" applyAlignment="1">
      <alignment horizontal="left" shrinkToFit="1" vertical="top" wrapText="1"/>
    </xf>
    <xf fontId="0" fillId="2" borderId="1" numFmtId="49" xfId="0" applyNumberFormat="1" applyFill="1" applyBorder="1" applyAlignment="1">
      <alignment horizontal="left" shrinkToFit="1" vertical="top" wrapText="1"/>
    </xf>
    <xf fontId="1" fillId="2" borderId="1" numFmtId="161" xfId="0" applyNumberFormat="1" applyFont="1" applyFill="1" applyBorder="1" applyAlignment="1">
      <alignment horizontal="right" shrinkToFit="1" vertical="center"/>
    </xf>
    <xf fontId="1" fillId="2" borderId="1" numFmtId="160" xfId="0" applyNumberFormat="1" applyFont="1" applyFill="1" applyBorder="1" applyAlignment="1">
      <alignment horizontal="right" shrinkToFit="1" vertical="center"/>
    </xf>
    <xf fontId="1" fillId="2" borderId="1" numFmtId="49" xfId="0" applyNumberFormat="1" applyFont="1" applyFill="1" applyBorder="1" applyAlignment="1">
      <alignment horizontal="left" shrinkToFit="1" vertical="center"/>
    </xf>
    <xf fontId="1" fillId="2" borderId="1" numFmtId="49" xfId="0" applyNumberFormat="1" applyFont="1" applyFill="1" applyBorder="1" applyAlignment="1">
      <alignment horizontal="left" shrinkToFit="1" vertical="center" wrapText="1"/>
    </xf>
    <xf fontId="1" fillId="2" borderId="1" numFmtId="49" xfId="0" applyNumberFormat="1" applyFont="1" applyFill="1" applyBorder="1" applyAlignment="1">
      <alignment horizontal="left" shrinkToFit="1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left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1">
    <outlinePr applyStyles="0" summaryBelow="1" summaryRight="1" showOutlineSymbols="1"/>
    <pageSetUpPr autoPageBreaks="1" fitToPage="1"/>
  </sheetPr>
  <sheetViews>
    <sheetView zoomScale="70" workbookViewId="0">
      <selection activeCell="A1" activeCellId="0" sqref="A1:L131"/>
    </sheetView>
  </sheetViews>
  <sheetFormatPr defaultColWidth="9.140625" defaultRowHeight="12.75"/>
  <cols>
    <col customWidth="1" min="1" max="1" style="1" width="5.5703125"/>
    <col customWidth="1" min="2" max="2" style="2" width="82.7109375"/>
    <col bestFit="1" customWidth="1" min="3" max="3" style="2" width="21.25390625"/>
    <col customWidth="1" hidden="1" min="4" max="6" style="3" width="17.5703125"/>
    <col customWidth="1" hidden="1" min="7" max="7" style="3" width="15.8515625"/>
    <col customWidth="1" hidden="1" min="8" max="19" style="3" width="17.5703125"/>
    <col customWidth="1" min="20" max="20" style="3" width="17.5703125"/>
    <col customWidth="1" hidden="1" min="21" max="32" style="3" width="17.5703125"/>
    <col customWidth="1" min="33" max="33" style="3" width="17.5703125"/>
    <col customWidth="1" hidden="1" min="34" max="43" style="3" width="17.5703125"/>
    <col customWidth="1" min="44" max="44" style="3" width="17.5703125"/>
    <col customWidth="1" hidden="1" min="45" max="45" style="4" width="17.140625"/>
    <col customWidth="1" hidden="1" min="46" max="46" style="5" width="10"/>
    <col customWidth="1" hidden="1" min="47" max="47" style="1" width="9.42578125"/>
    <col customWidth="1" hidden="1" min="48" max="49" style="1" width="9.140625"/>
    <col min="50" max="16384" style="1" width="9.140625"/>
  </cols>
  <sheetData>
    <row r="1" ht="17.25">
      <c r="AH1" s="6"/>
      <c r="AI1" s="6"/>
      <c r="AK1" s="6"/>
      <c r="AL1" s="6"/>
      <c r="AM1" s="6"/>
      <c r="AN1" s="6"/>
      <c r="AO1" s="6"/>
      <c r="AP1" s="6"/>
      <c r="AQ1" s="6"/>
      <c r="AR1" s="6" t="s">
        <v>0</v>
      </c>
    </row>
    <row r="2" ht="17.25">
      <c r="AH2" s="6"/>
      <c r="AI2" s="6"/>
      <c r="AK2" s="6"/>
      <c r="AL2" s="6"/>
      <c r="AM2" s="6"/>
      <c r="AN2" s="6"/>
      <c r="AO2" s="6"/>
      <c r="AP2" s="6"/>
      <c r="AQ2" s="6"/>
      <c r="AR2" s="6" t="s">
        <v>1</v>
      </c>
    </row>
    <row r="3" ht="17.25">
      <c r="AH3" s="6"/>
      <c r="AI3" s="6"/>
      <c r="AK3" s="6"/>
      <c r="AL3" s="6"/>
      <c r="AM3" s="6"/>
      <c r="AN3" s="6"/>
      <c r="AO3" s="6"/>
      <c r="AP3" s="6"/>
      <c r="AQ3" s="6"/>
      <c r="AR3" s="6" t="s">
        <v>2</v>
      </c>
    </row>
    <row r="4" ht="12.75">
      <c r="AN4" s="3"/>
      <c r="AO4" s="3"/>
      <c r="AP4" s="3"/>
      <c r="AQ4" s="3"/>
      <c r="AR4" s="3"/>
    </row>
    <row r="5" ht="17.25">
      <c r="AL5" s="6"/>
      <c r="AM5" s="6"/>
      <c r="AN5" s="6"/>
      <c r="AO5" s="6"/>
      <c r="AP5" s="6"/>
      <c r="AQ5" s="6"/>
      <c r="AR5" s="6" t="s">
        <v>0</v>
      </c>
    </row>
    <row r="6" ht="17.25">
      <c r="AL6" s="6"/>
      <c r="AM6" s="6"/>
      <c r="AN6" s="6"/>
      <c r="AO6" s="6"/>
      <c r="AP6" s="6"/>
      <c r="AQ6" s="6"/>
      <c r="AR6" s="6" t="s">
        <v>1</v>
      </c>
    </row>
    <row r="7" ht="17.25">
      <c r="AL7" s="6"/>
      <c r="AM7" s="6"/>
      <c r="AN7" s="6"/>
      <c r="AO7" s="6"/>
      <c r="AP7" s="6"/>
      <c r="AQ7" s="6"/>
      <c r="AR7" s="6" t="s">
        <v>2</v>
      </c>
    </row>
    <row r="8" ht="17.25">
      <c r="AL8" s="6"/>
      <c r="AM8" s="6"/>
      <c r="AN8" s="6"/>
      <c r="AO8" s="6"/>
      <c r="AP8" s="6"/>
      <c r="AQ8" s="6"/>
      <c r="AR8" s="6" t="s">
        <v>3</v>
      </c>
    </row>
    <row r="9" ht="15.75" customHeight="1">
      <c r="A9" s="7" t="s">
        <v>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8"/>
    </row>
    <row r="10" ht="19.5" customHeight="1">
      <c r="A10" s="7" t="s">
        <v>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8"/>
    </row>
    <row r="11" ht="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8"/>
    </row>
    <row r="12" ht="17.25">
      <c r="A12" s="9"/>
      <c r="B12" s="10"/>
      <c r="C12" s="10"/>
      <c r="AH12" s="6"/>
      <c r="AI12" s="6"/>
      <c r="AK12" s="6"/>
      <c r="AL12" s="6"/>
      <c r="AM12" s="6"/>
      <c r="AN12" s="6"/>
      <c r="AO12" s="6"/>
      <c r="AP12" s="6"/>
      <c r="AQ12" s="6"/>
      <c r="AR12" s="6" t="s">
        <v>6</v>
      </c>
    </row>
    <row r="13" s="1" customFormat="1" ht="18.75" customHeight="1">
      <c r="A13" s="11" t="s">
        <v>7</v>
      </c>
      <c r="B13" s="11" t="s">
        <v>8</v>
      </c>
      <c r="C13" s="11" t="s">
        <v>9</v>
      </c>
      <c r="D13" s="12" t="s">
        <v>10</v>
      </c>
      <c r="E13" s="12" t="s">
        <v>11</v>
      </c>
      <c r="F13" s="12" t="s">
        <v>10</v>
      </c>
      <c r="G13" s="12" t="s">
        <v>12</v>
      </c>
      <c r="H13" s="12" t="s">
        <v>10</v>
      </c>
      <c r="I13" s="12" t="s">
        <v>13</v>
      </c>
      <c r="J13" s="12" t="s">
        <v>10</v>
      </c>
      <c r="K13" s="12" t="s">
        <v>14</v>
      </c>
      <c r="L13" s="12" t="s">
        <v>10</v>
      </c>
      <c r="M13" s="12" t="s">
        <v>15</v>
      </c>
      <c r="N13" s="12" t="s">
        <v>10</v>
      </c>
      <c r="O13" s="12" t="s">
        <v>16</v>
      </c>
      <c r="P13" s="12" t="s">
        <v>10</v>
      </c>
      <c r="Q13" s="12" t="s">
        <v>17</v>
      </c>
      <c r="R13" s="12" t="s">
        <v>10</v>
      </c>
      <c r="S13" s="12" t="s">
        <v>18</v>
      </c>
      <c r="T13" s="12" t="s">
        <v>10</v>
      </c>
      <c r="U13" s="12" t="s">
        <v>19</v>
      </c>
      <c r="V13" s="12" t="s">
        <v>11</v>
      </c>
      <c r="W13" s="13" t="s">
        <v>19</v>
      </c>
      <c r="X13" s="12" t="s">
        <v>12</v>
      </c>
      <c r="Y13" s="13" t="s">
        <v>19</v>
      </c>
      <c r="Z13" s="12" t="s">
        <v>13</v>
      </c>
      <c r="AA13" s="13" t="s">
        <v>19</v>
      </c>
      <c r="AB13" s="13" t="s">
        <v>14</v>
      </c>
      <c r="AC13" s="13" t="s">
        <v>19</v>
      </c>
      <c r="AD13" s="13" t="s">
        <v>16</v>
      </c>
      <c r="AE13" s="13" t="s">
        <v>19</v>
      </c>
      <c r="AF13" s="13" t="s">
        <v>18</v>
      </c>
      <c r="AG13" s="13" t="s">
        <v>19</v>
      </c>
      <c r="AH13" s="12" t="s">
        <v>20</v>
      </c>
      <c r="AI13" s="12" t="s">
        <v>11</v>
      </c>
      <c r="AJ13" s="13" t="s">
        <v>20</v>
      </c>
      <c r="AK13" s="12" t="s">
        <v>12</v>
      </c>
      <c r="AL13" s="13" t="s">
        <v>20</v>
      </c>
      <c r="AM13" s="13" t="s">
        <v>14</v>
      </c>
      <c r="AN13" s="13" t="s">
        <v>20</v>
      </c>
      <c r="AO13" s="13" t="s">
        <v>16</v>
      </c>
      <c r="AP13" s="13" t="s">
        <v>20</v>
      </c>
      <c r="AQ13" s="13" t="s">
        <v>18</v>
      </c>
      <c r="AR13" s="13" t="s">
        <v>20</v>
      </c>
      <c r="AS13" s="8"/>
      <c r="AT13" s="1"/>
      <c r="AU13" s="1"/>
      <c r="AV13" s="1"/>
      <c r="AW13" s="1"/>
    </row>
    <row r="14" s="1" customFormat="1">
      <c r="A14" s="14"/>
      <c r="B14" s="15"/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6"/>
      <c r="V14" s="12"/>
      <c r="W14" s="17"/>
      <c r="X14" s="12"/>
      <c r="Y14" s="13"/>
      <c r="Z14" s="12"/>
      <c r="AA14" s="13"/>
      <c r="AB14" s="13"/>
      <c r="AC14" s="13"/>
      <c r="AD14" s="13"/>
      <c r="AE14" s="13"/>
      <c r="AF14" s="13"/>
      <c r="AG14" s="13"/>
      <c r="AH14" s="16"/>
      <c r="AI14" s="12"/>
      <c r="AJ14" s="17"/>
      <c r="AK14" s="12"/>
      <c r="AL14" s="13"/>
      <c r="AM14" s="13"/>
      <c r="AN14" s="13"/>
      <c r="AO14" s="13"/>
      <c r="AP14" s="13"/>
      <c r="AQ14" s="13"/>
      <c r="AR14" s="13"/>
      <c r="AS14" s="1"/>
      <c r="AT14" s="1"/>
      <c r="AU14" s="1"/>
      <c r="AV14" s="1"/>
      <c r="AW14" s="1"/>
    </row>
    <row r="15" s="18" customFormat="1" ht="33.75" customHeight="1">
      <c r="A15" s="19"/>
      <c r="B15" s="20" t="s">
        <v>21</v>
      </c>
      <c r="C15" s="21" t="s">
        <v>22</v>
      </c>
      <c r="D15" s="22">
        <f>D21+D29+D35+D43+D49+D50+D25+D40+D48</f>
        <v>1569194.9999999998</v>
      </c>
      <c r="E15" s="22">
        <f>E21+E29+E35+E43+E49+E50+E25+E40+E48</f>
        <v>0</v>
      </c>
      <c r="F15" s="23">
        <f>D15+E15</f>
        <v>1569194.9999999998</v>
      </c>
      <c r="G15" s="23">
        <f>G21+G29+G35+G43+G49+G50+G25+G40+G48+G51+G54+G57+G58</f>
        <v>336319.11862000002</v>
      </c>
      <c r="H15" s="23">
        <f>F15+G15</f>
        <v>1905514.1186199998</v>
      </c>
      <c r="I15" s="23">
        <f>I21+I29+I35+I43+I49+I50+I25+I40+I48+I51+I54+I57+I58</f>
        <v>0</v>
      </c>
      <c r="J15" s="23">
        <f>H15+I15</f>
        <v>1905514.1186199998</v>
      </c>
      <c r="K15" s="23">
        <f>K21+K29+K35+K43+K49+K50+K25+K40+K48+K51+K54+K57+K58</f>
        <v>24307.833999999959</v>
      </c>
      <c r="L15" s="23">
        <f>J15+K15</f>
        <v>1929821.9526199999</v>
      </c>
      <c r="M15" s="23">
        <f>M21+M29+M35+M43+M49+M50+M25+M40+M48+M51+M54+M57+M58</f>
        <v>0</v>
      </c>
      <c r="N15" s="23">
        <f>L15+M15</f>
        <v>1929821.9526199999</v>
      </c>
      <c r="O15" s="23">
        <f>O21+O29+O35+O43+O49+O50+O25+O40+O48+O51+O54+O57+O58</f>
        <v>74376.914000000004</v>
      </c>
      <c r="P15" s="23">
        <f>N15+O15</f>
        <v>2004198.86662</v>
      </c>
      <c r="Q15" s="23">
        <f>Q21+Q29+Q35+Q43+Q49+Q50+Q25+Q40+Q48+Q51+Q54+Q57+Q58</f>
        <v>0</v>
      </c>
      <c r="R15" s="23">
        <f>P15+Q15</f>
        <v>2004198.86662</v>
      </c>
      <c r="S15" s="23">
        <f>S21+S29+S35+S43+S49+S50+S25+S40+S48+S51+S54+S57+S58</f>
        <v>-95363.664000000004</v>
      </c>
      <c r="T15" s="23">
        <f>R15+S15</f>
        <v>1908835.2026199999</v>
      </c>
      <c r="U15" s="23">
        <f>U21+U29+U35+U43+U49+U50+U25+U40+U48</f>
        <v>1989897</v>
      </c>
      <c r="V15" s="23">
        <f>V21+V29+V35+V43+V49+V50+V25+V40+V48</f>
        <v>0</v>
      </c>
      <c r="W15" s="23">
        <f>U15+V15</f>
        <v>1989897</v>
      </c>
      <c r="X15" s="23">
        <f>X21+X29+X35+X43+X49+X50+X25+X40+X48+X51+X54+X57+X58</f>
        <v>0</v>
      </c>
      <c r="Y15" s="23">
        <f>W15+X15</f>
        <v>1989897</v>
      </c>
      <c r="Z15" s="23">
        <f>Z21+Z29+Z35+Z43+Z49+Z50+Z25+Z40+Z48+Z51+Z54+Z57+Z58</f>
        <v>0</v>
      </c>
      <c r="AA15" s="23">
        <f>Y15+Z15</f>
        <v>1989897</v>
      </c>
      <c r="AB15" s="23">
        <f>AB21+AB29+AB35+AB43+AB49+AB50+AB25+AB40+AB48+AB51+AB54+AB57+AB58</f>
        <v>-98188.26800000004</v>
      </c>
      <c r="AC15" s="23">
        <f>AA15+AB15</f>
        <v>1891708.7319999998</v>
      </c>
      <c r="AD15" s="23">
        <f>AD21+AD29+AD35+AD43+AD49+AD50+AD25+AD40+AD48+AD51+AD54+AD57+AD58</f>
        <v>160</v>
      </c>
      <c r="AE15" s="23">
        <f>AC15+AD15</f>
        <v>1891868.7319999998</v>
      </c>
      <c r="AF15" s="23">
        <f>AF21+AF29+AF35+AF43+AF49+AF50+AF25+AF40+AF48+AF51+AF54+AF57+AF58</f>
        <v>95363.664000000004</v>
      </c>
      <c r="AG15" s="23">
        <f>AE15+AF15</f>
        <v>1987232.3959999999</v>
      </c>
      <c r="AH15" s="23">
        <f>AH21+AH29+AH35+AH43+AH49+AH50+AH25+AH40+AH48</f>
        <v>1477335.5</v>
      </c>
      <c r="AI15" s="23">
        <f>AI21+AI29+AI35+AI43+AI49+AI50+AI25+AI40+AI48</f>
        <v>0</v>
      </c>
      <c r="AJ15" s="23">
        <f>AH15+AI15</f>
        <v>1477335.5</v>
      </c>
      <c r="AK15" s="23">
        <f>AK21+AK29+AK35+AK43+AK49+AK50+AK25+AK40+AK48+AK51+AK54+AK57+AK58</f>
        <v>0.035999999999999997</v>
      </c>
      <c r="AL15" s="23">
        <f>AJ15+AK15</f>
        <v>1477335.5360000001</v>
      </c>
      <c r="AM15" s="23">
        <f>AM21+AM29+AM35+AM43+AM49+AM50+AM25+AM40+AM48+AM51+AM54+AM57+AM58</f>
        <v>443526.96499999997</v>
      </c>
      <c r="AN15" s="23">
        <f>AL15+AM15</f>
        <v>1920862.5010000002</v>
      </c>
      <c r="AO15" s="23">
        <f>AO21+AO29+AO35+AO43+AO49+AO50+AO25+AO40+AO48+AO51+AO54+AO57+AO58</f>
        <v>-277.33600000000001</v>
      </c>
      <c r="AP15" s="23">
        <f>AN15+AO15</f>
        <v>1920585.1650000003</v>
      </c>
      <c r="AQ15" s="23">
        <f>AQ21+AQ29+AQ35+AQ43+AQ49+AQ50+AQ25+AQ40+AQ48+AQ51+AQ54+AQ57+AQ58</f>
        <v>331207.76799999998</v>
      </c>
      <c r="AR15" s="23">
        <f>AP15+AQ15</f>
        <v>2251792.9330000002</v>
      </c>
      <c r="AS15" s="24"/>
      <c r="AT15" s="25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="1" customFormat="1" ht="17.25">
      <c r="A16" s="26"/>
      <c r="B16" s="27" t="s">
        <v>23</v>
      </c>
      <c r="C16" s="27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4"/>
      <c r="AT16" s="5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="30" customFormat="1" ht="17.25" hidden="1">
      <c r="A17" s="31"/>
      <c r="B17" s="32" t="s">
        <v>24</v>
      </c>
      <c r="C17" s="33"/>
      <c r="D17" s="34">
        <f>D23+D31+D37+D45+D49+D50+D48</f>
        <v>206017.20000000001</v>
      </c>
      <c r="E17" s="34">
        <f>E23+E31+E37+E45+E49+E50+E48</f>
        <v>0</v>
      </c>
      <c r="F17" s="34">
        <f t="shared" ref="F17:F80" si="0">D17+E17</f>
        <v>206017.20000000001</v>
      </c>
      <c r="G17" s="35">
        <f>G23+G31+G37+G45+G49+G50+G48+G57+G58</f>
        <v>186108.41104000001</v>
      </c>
      <c r="H17" s="35">
        <f t="shared" ref="H17:H80" si="1">F17+G17</f>
        <v>392125.61103999999</v>
      </c>
      <c r="I17" s="35">
        <f>I23+I31+I37+I45+I49+I50+I48+I57+I58</f>
        <v>0</v>
      </c>
      <c r="J17" s="35">
        <f t="shared" ref="J17:J80" si="2">H17+I17</f>
        <v>392125.61103999999</v>
      </c>
      <c r="K17" s="35">
        <f>K23+K31+K37+K45+K49+K50+K48+K57+K58</f>
        <v>-265.76199999999881</v>
      </c>
      <c r="L17" s="35">
        <f t="shared" ref="L17:L80" si="3">J17+K17</f>
        <v>391859.84904</v>
      </c>
      <c r="M17" s="35">
        <f>M23+M31+M37+M45+M49+M50+M48+M57+M58</f>
        <v>0</v>
      </c>
      <c r="N17" s="35">
        <f t="shared" ref="N17:N80" si="4">L17+M17</f>
        <v>391859.84904</v>
      </c>
      <c r="O17" s="35">
        <f>O23+O31+O37+O45+O49+O50+O48+O57+O58</f>
        <v>5</v>
      </c>
      <c r="P17" s="35">
        <f t="shared" ref="P17:P80" si="5">N17+O17</f>
        <v>391864.84904</v>
      </c>
      <c r="Q17" s="36">
        <f>Q23+Q31+Q37+Q45+Q49+Q50+Q48+Q57+Q58</f>
        <v>0</v>
      </c>
      <c r="R17" s="35">
        <f t="shared" ref="R17:R80" si="6">P17+Q17</f>
        <v>391864.84904</v>
      </c>
      <c r="S17" s="37">
        <f>S23+S31+S37+S45+S49+S50+S48+S57+S58</f>
        <v>-95363.664000000004</v>
      </c>
      <c r="T17" s="35">
        <f t="shared" ref="T17:T80" si="7">R17+S17</f>
        <v>296501.18504000001</v>
      </c>
      <c r="U17" s="35">
        <f>U23+U31+U37+U45+U49+U50+U48</f>
        <v>1989.9000000000233</v>
      </c>
      <c r="V17" s="35">
        <f>V23+V31+V37+V45+V49+V50+V48</f>
        <v>0</v>
      </c>
      <c r="W17" s="35">
        <f t="shared" ref="W17:W80" si="8">U17+V17</f>
        <v>1989.9000000000233</v>
      </c>
      <c r="X17" s="35">
        <f>X23+X31+X37+X45+X49+X50+X48+X57+X58</f>
        <v>0</v>
      </c>
      <c r="Y17" s="35">
        <f t="shared" ref="Y17:Y80" si="9">W17+X17</f>
        <v>1989.9000000000233</v>
      </c>
      <c r="Z17" s="35">
        <f>Z23+Z31+Z37+Z45+Z49+Z50+Z48+Z57+Z58</f>
        <v>0</v>
      </c>
      <c r="AA17" s="35">
        <f t="shared" ref="AA17:AA80" si="10">Y17+Z17</f>
        <v>1989.9000000000233</v>
      </c>
      <c r="AB17" s="35">
        <f>AB23+AB31+AB37+AB45+AB49+AB50+AB48+AB57+AB58</f>
        <v>-98.188999999999965</v>
      </c>
      <c r="AC17" s="35">
        <f t="shared" ref="AC17:AC80" si="11">AA17+AB17</f>
        <v>1891.7110000000234</v>
      </c>
      <c r="AD17" s="35">
        <f>AD23+AD31+AD37+AD45+AD49+AD50+AD48+AD57+AD58</f>
        <v>160</v>
      </c>
      <c r="AE17" s="35">
        <f t="shared" ref="AE17:AE80" si="12">AC17+AD17</f>
        <v>2051.7110000000234</v>
      </c>
      <c r="AF17" s="37">
        <f>AF23+AF31+AF37+AF45+AF49+AF50+AF48+AF57+AF58</f>
        <v>95363.664000000004</v>
      </c>
      <c r="AG17" s="35">
        <f t="shared" ref="AG17:AG80" si="13">AE17+AF17</f>
        <v>97415.375000000029</v>
      </c>
      <c r="AH17" s="35">
        <f>AH23+AH31+AH37+AH45+AH49+AH50+AH48</f>
        <v>1477.3</v>
      </c>
      <c r="AI17" s="35">
        <f>AI23+AI31+AI37+AI45+AI49+AI50+AI48</f>
        <v>0</v>
      </c>
      <c r="AJ17" s="35">
        <f t="shared" ref="AJ17:AJ80" si="14">AH17+AI17</f>
        <v>1477.3</v>
      </c>
      <c r="AK17" s="35">
        <f>AK23+AK31+AK37+AK45+AK49+AK50+AK48+AK57+AK58</f>
        <v>0.035999999999999997</v>
      </c>
      <c r="AL17" s="35">
        <f t="shared" ref="AL17:AL80" si="15">AJ17+AK17</f>
        <v>1477.336</v>
      </c>
      <c r="AM17" s="35">
        <f>AM23+AM31+AM37+AM45+AM49+AM50+AM48+AM57+AM58</f>
        <v>443.52700000000004</v>
      </c>
      <c r="AN17" s="35">
        <f t="shared" ref="AN17:AN80" si="16">AL17+AM17</f>
        <v>1920.8630000000001</v>
      </c>
      <c r="AO17" s="35">
        <f>AO23+AO31+AO37+AO45+AO49+AO50+AO48+AO57+AO58</f>
        <v>-277.33600000000001</v>
      </c>
      <c r="AP17" s="35">
        <f t="shared" ref="AP17:AP80" si="17">AN17+AO17</f>
        <v>1643.527</v>
      </c>
      <c r="AQ17" s="37">
        <f>AQ23+AQ31+AQ37+AQ45+AQ49+AQ50+AQ48+AQ57+AQ58</f>
        <v>331207.76799999998</v>
      </c>
      <c r="AR17" s="35">
        <f t="shared" ref="AR17:AR80" si="18">AP17+AQ17</f>
        <v>332851.29499999998</v>
      </c>
      <c r="AS17" s="38"/>
      <c r="AT17" s="39" t="s">
        <v>25</v>
      </c>
      <c r="AU17" s="4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1" customFormat="1" ht="17.25">
      <c r="A18" s="26"/>
      <c r="B18" s="41" t="s">
        <v>26</v>
      </c>
      <c r="C18" s="42" t="s">
        <v>22</v>
      </c>
      <c r="D18" s="28">
        <f>D24+D32+D38+D46+D42+D27</f>
        <v>1363177.7999999998</v>
      </c>
      <c r="E18" s="28">
        <f>E24+E32+E38+E46+E42+E27</f>
        <v>0</v>
      </c>
      <c r="F18" s="29">
        <f t="shared" si="0"/>
        <v>1363177.7999999998</v>
      </c>
      <c r="G18" s="29">
        <f>G24+G32+G38+G46+G42+G27</f>
        <v>0</v>
      </c>
      <c r="H18" s="29">
        <f t="shared" si="1"/>
        <v>1363177.7999999998</v>
      </c>
      <c r="I18" s="29">
        <f>I24+I32+I38+I46+I42+I27</f>
        <v>0</v>
      </c>
      <c r="J18" s="29">
        <f t="shared" si="2"/>
        <v>1363177.7999999998</v>
      </c>
      <c r="K18" s="29">
        <f>K24+K32+K38+K46+K42+K27</f>
        <v>-546186.19200000004</v>
      </c>
      <c r="L18" s="29">
        <f t="shared" si="3"/>
        <v>816991.60799999977</v>
      </c>
      <c r="M18" s="29">
        <f>M24+M32+M38+M46+M42+M27</f>
        <v>0</v>
      </c>
      <c r="N18" s="29">
        <f t="shared" si="4"/>
        <v>816991.60799999977</v>
      </c>
      <c r="O18" s="29">
        <f>O24+O32+O38+O46+O42+O27</f>
        <v>0</v>
      </c>
      <c r="P18" s="29">
        <f t="shared" si="5"/>
        <v>816991.60799999977</v>
      </c>
      <c r="Q18" s="29">
        <f>Q24+Q32+Q38+Q46+Q42+Q27</f>
        <v>0</v>
      </c>
      <c r="R18" s="29">
        <f t="shared" si="6"/>
        <v>816991.60799999977</v>
      </c>
      <c r="S18" s="29">
        <f>S24+S32+S38+S46+S42+S27</f>
        <v>0</v>
      </c>
      <c r="T18" s="29">
        <f t="shared" si="7"/>
        <v>816991.60799999977</v>
      </c>
      <c r="U18" s="29">
        <f>U24+U32+U38+U46+U42+U27</f>
        <v>1987907.0999999999</v>
      </c>
      <c r="V18" s="29">
        <f>V24+V32+V38+V46+V42+V27</f>
        <v>0</v>
      </c>
      <c r="W18" s="29">
        <f t="shared" si="8"/>
        <v>1987907.0999999999</v>
      </c>
      <c r="X18" s="29">
        <f>X24+X32+X38+X46+X42+X27</f>
        <v>0</v>
      </c>
      <c r="Y18" s="29">
        <f t="shared" si="9"/>
        <v>1987907.0999999999</v>
      </c>
      <c r="Z18" s="29">
        <f>Z24+Z32+Z38+Z46+Z42+Z27</f>
        <v>0</v>
      </c>
      <c r="AA18" s="29">
        <f t="shared" si="10"/>
        <v>1987907.0999999999</v>
      </c>
      <c r="AB18" s="29">
        <f>AB24+AB32+AB38+AB46+AB42+AB27</f>
        <v>-769620.179</v>
      </c>
      <c r="AC18" s="29">
        <f t="shared" si="11"/>
        <v>1218286.9209999999</v>
      </c>
      <c r="AD18" s="29">
        <f>AD24+AD32+AD38+AD46+AD42+AD27</f>
        <v>0</v>
      </c>
      <c r="AE18" s="29">
        <f t="shared" si="12"/>
        <v>1218286.9209999999</v>
      </c>
      <c r="AF18" s="29">
        <f>AF24+AF32+AF38+AF46+AF42+AF27</f>
        <v>0</v>
      </c>
      <c r="AG18" s="29">
        <f t="shared" si="13"/>
        <v>1218286.9209999999</v>
      </c>
      <c r="AH18" s="29">
        <f>AH24+AH32+AH38+AH46+AH42+AH27</f>
        <v>1475858.2</v>
      </c>
      <c r="AI18" s="29">
        <f>AI24+AI32+AI38+AI46+AI42+AI27</f>
        <v>0</v>
      </c>
      <c r="AJ18" s="29">
        <f t="shared" si="14"/>
        <v>1475858.2</v>
      </c>
      <c r="AK18" s="29">
        <f>AK24+AK32+AK38+AK46+AK42+AK27</f>
        <v>0</v>
      </c>
      <c r="AL18" s="29">
        <f t="shared" si="15"/>
        <v>1475858.2</v>
      </c>
      <c r="AM18" s="29">
        <f>AM24+AM32+AM38+AM46+AM42+AM27</f>
        <v>-174084.66200000001</v>
      </c>
      <c r="AN18" s="29">
        <f t="shared" si="16"/>
        <v>1301773.5379999999</v>
      </c>
      <c r="AO18" s="29">
        <f>AO24+AO32+AO38+AO46+AO42+AO27</f>
        <v>0</v>
      </c>
      <c r="AP18" s="29">
        <f t="shared" si="17"/>
        <v>1301773.5379999999</v>
      </c>
      <c r="AQ18" s="29">
        <f>AQ24+AQ32+AQ38+AQ46+AQ42+AQ27</f>
        <v>0</v>
      </c>
      <c r="AR18" s="29">
        <f t="shared" si="18"/>
        <v>1301773.5379999999</v>
      </c>
      <c r="AS18" s="4"/>
      <c r="AT18" s="5"/>
      <c r="AU18" s="4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="1" customFormat="1" ht="17.25">
      <c r="A19" s="26"/>
      <c r="B19" s="41" t="s">
        <v>27</v>
      </c>
      <c r="C19" s="42" t="s">
        <v>22</v>
      </c>
      <c r="D19" s="28"/>
      <c r="E19" s="28"/>
      <c r="F19" s="29"/>
      <c r="G19" s="29"/>
      <c r="H19" s="29"/>
      <c r="I19" s="29"/>
      <c r="J19" s="29"/>
      <c r="K19" s="29">
        <f>K28+K33</f>
        <v>280651.40000000002</v>
      </c>
      <c r="L19" s="29">
        <f t="shared" si="3"/>
        <v>280651.40000000002</v>
      </c>
      <c r="M19" s="29">
        <f>M28+M33</f>
        <v>0</v>
      </c>
      <c r="N19" s="29">
        <f t="shared" si="4"/>
        <v>280651.40000000002</v>
      </c>
      <c r="O19" s="29">
        <f>O28+O33</f>
        <v>0</v>
      </c>
      <c r="P19" s="29">
        <f t="shared" si="5"/>
        <v>280651.40000000002</v>
      </c>
      <c r="Q19" s="29">
        <f>Q28+Q33</f>
        <v>0</v>
      </c>
      <c r="R19" s="29">
        <f t="shared" si="6"/>
        <v>280651.40000000002</v>
      </c>
      <c r="S19" s="29">
        <f>S28+S33</f>
        <v>0</v>
      </c>
      <c r="T19" s="29">
        <f t="shared" si="7"/>
        <v>280651.40000000002</v>
      </c>
      <c r="U19" s="29"/>
      <c r="V19" s="29"/>
      <c r="W19" s="29"/>
      <c r="X19" s="29"/>
      <c r="Y19" s="29"/>
      <c r="Z19" s="29"/>
      <c r="AA19" s="29"/>
      <c r="AB19" s="29">
        <f>AB28+AB33</f>
        <v>671530.09999999998</v>
      </c>
      <c r="AC19" s="29">
        <f t="shared" si="11"/>
        <v>671530.09999999998</v>
      </c>
      <c r="AD19" s="29">
        <f>AD28+AD33</f>
        <v>0</v>
      </c>
      <c r="AE19" s="29">
        <f t="shared" si="12"/>
        <v>671530.09999999998</v>
      </c>
      <c r="AF19" s="29">
        <f>AF28+AF33</f>
        <v>0</v>
      </c>
      <c r="AG19" s="29">
        <f t="shared" si="13"/>
        <v>671530.09999999998</v>
      </c>
      <c r="AH19" s="29"/>
      <c r="AI19" s="29"/>
      <c r="AJ19" s="29"/>
      <c r="AK19" s="29"/>
      <c r="AL19" s="29"/>
      <c r="AM19" s="29">
        <f>AM28+AM33</f>
        <v>617168.09999999998</v>
      </c>
      <c r="AN19" s="29">
        <f t="shared" si="16"/>
        <v>617168.09999999998</v>
      </c>
      <c r="AO19" s="29">
        <f>AO28+AO33</f>
        <v>0</v>
      </c>
      <c r="AP19" s="29">
        <f t="shared" si="17"/>
        <v>617168.09999999998</v>
      </c>
      <c r="AQ19" s="29">
        <f>AQ28+AQ33</f>
        <v>0</v>
      </c>
      <c r="AR19" s="29">
        <f t="shared" si="18"/>
        <v>617168.09999999998</v>
      </c>
      <c r="AS19" s="4"/>
      <c r="AT19" s="5"/>
      <c r="AU19" s="4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="1" customFormat="1" ht="17.25">
      <c r="A20" s="26"/>
      <c r="B20" s="41" t="s">
        <v>28</v>
      </c>
      <c r="C20" s="42" t="s">
        <v>22</v>
      </c>
      <c r="D20" s="28"/>
      <c r="E20" s="28"/>
      <c r="F20" s="29"/>
      <c r="G20" s="29">
        <f>G39+G47+G53+G56</f>
        <v>150210.70758000002</v>
      </c>
      <c r="H20" s="29">
        <f t="shared" si="1"/>
        <v>150210.70758000002</v>
      </c>
      <c r="I20" s="29">
        <f>I39+I47+I53+I56</f>
        <v>0</v>
      </c>
      <c r="J20" s="29">
        <f t="shared" si="2"/>
        <v>150210.70758000002</v>
      </c>
      <c r="K20" s="29">
        <f>K39+K47+K53+K56+K34</f>
        <v>290108.38799999998</v>
      </c>
      <c r="L20" s="29">
        <f t="shared" si="3"/>
        <v>440319.09557999996</v>
      </c>
      <c r="M20" s="29">
        <f>M39+M47+M53+M56+M34</f>
        <v>0</v>
      </c>
      <c r="N20" s="29">
        <f t="shared" si="4"/>
        <v>440319.09557999996</v>
      </c>
      <c r="O20" s="29">
        <f>O39+O47+O53+O56+O34</f>
        <v>74371.914000000004</v>
      </c>
      <c r="P20" s="29">
        <f t="shared" si="5"/>
        <v>514691.00957999995</v>
      </c>
      <c r="Q20" s="29">
        <f>Q39+Q47+Q53+Q56+Q34</f>
        <v>0</v>
      </c>
      <c r="R20" s="29">
        <f t="shared" si="6"/>
        <v>514691.00957999995</v>
      </c>
      <c r="S20" s="29">
        <f>S39+S47+S53+S56+S34</f>
        <v>0</v>
      </c>
      <c r="T20" s="29">
        <f t="shared" si="7"/>
        <v>514691.00957999995</v>
      </c>
      <c r="U20" s="29"/>
      <c r="V20" s="29"/>
      <c r="W20" s="29"/>
      <c r="X20" s="29">
        <f>X39+X47+X53+X56</f>
        <v>0</v>
      </c>
      <c r="Y20" s="29">
        <f t="shared" si="9"/>
        <v>0</v>
      </c>
      <c r="Z20" s="29">
        <f>Z39+Z47+Z53+Z56</f>
        <v>0</v>
      </c>
      <c r="AA20" s="29">
        <f t="shared" si="10"/>
        <v>0</v>
      </c>
      <c r="AB20" s="29">
        <f>AB39+AB47+AB53+AB56+AB34</f>
        <v>0</v>
      </c>
      <c r="AC20" s="29">
        <f t="shared" si="11"/>
        <v>0</v>
      </c>
      <c r="AD20" s="29">
        <f>AD39+AD47+AD53+AD56+AD34</f>
        <v>0</v>
      </c>
      <c r="AE20" s="29">
        <f t="shared" si="12"/>
        <v>0</v>
      </c>
      <c r="AF20" s="29">
        <f>AF39+AF47+AF53+AF56+AF34</f>
        <v>0</v>
      </c>
      <c r="AG20" s="29">
        <f t="shared" si="13"/>
        <v>0</v>
      </c>
      <c r="AH20" s="29"/>
      <c r="AI20" s="29"/>
      <c r="AJ20" s="29"/>
      <c r="AK20" s="29">
        <f>AK39+AK47+AK53+AK56</f>
        <v>0</v>
      </c>
      <c r="AL20" s="29">
        <f t="shared" si="15"/>
        <v>0</v>
      </c>
      <c r="AM20" s="29">
        <f>AM39+AM47+AM53+AM56+AM34</f>
        <v>0</v>
      </c>
      <c r="AN20" s="29">
        <f t="shared" si="16"/>
        <v>0</v>
      </c>
      <c r="AO20" s="29">
        <f>AO39+AO47+AO53+AO56+AO34</f>
        <v>0</v>
      </c>
      <c r="AP20" s="29">
        <f t="shared" si="17"/>
        <v>0</v>
      </c>
      <c r="AQ20" s="29">
        <f>AQ39+AQ47+AQ53+AQ56+AQ34</f>
        <v>0</v>
      </c>
      <c r="AR20" s="29">
        <f t="shared" si="18"/>
        <v>0</v>
      </c>
      <c r="AS20" s="4"/>
      <c r="AT20" s="5"/>
      <c r="AU20" s="4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ht="51.75">
      <c r="A21" s="26" t="s">
        <v>29</v>
      </c>
      <c r="B21" s="41" t="s">
        <v>30</v>
      </c>
      <c r="C21" s="44" t="s">
        <v>31</v>
      </c>
      <c r="D21" s="28">
        <f>D23+D24</f>
        <v>35000</v>
      </c>
      <c r="E21" s="28">
        <f>E23+E24</f>
        <v>0</v>
      </c>
      <c r="F21" s="29">
        <f t="shared" si="0"/>
        <v>35000</v>
      </c>
      <c r="G21" s="29">
        <f>G23+G24</f>
        <v>0</v>
      </c>
      <c r="H21" s="29">
        <f t="shared" si="1"/>
        <v>35000</v>
      </c>
      <c r="I21" s="29">
        <f>I23+I24</f>
        <v>0</v>
      </c>
      <c r="J21" s="29">
        <f t="shared" si="2"/>
        <v>35000</v>
      </c>
      <c r="K21" s="29">
        <f>K23+K24</f>
        <v>0</v>
      </c>
      <c r="L21" s="29">
        <f t="shared" si="3"/>
        <v>35000</v>
      </c>
      <c r="M21" s="29">
        <f>M23+M24</f>
        <v>0</v>
      </c>
      <c r="N21" s="29">
        <f t="shared" si="4"/>
        <v>35000</v>
      </c>
      <c r="O21" s="29">
        <f>O23+O24</f>
        <v>5</v>
      </c>
      <c r="P21" s="29">
        <f t="shared" si="5"/>
        <v>35005</v>
      </c>
      <c r="Q21" s="29">
        <f>Q23+Q24</f>
        <v>0</v>
      </c>
      <c r="R21" s="29">
        <f t="shared" si="6"/>
        <v>35005</v>
      </c>
      <c r="S21" s="29">
        <f>S23+S24</f>
        <v>0</v>
      </c>
      <c r="T21" s="29">
        <f t="shared" si="7"/>
        <v>35005</v>
      </c>
      <c r="U21" s="29">
        <f>U23+U24</f>
        <v>540000</v>
      </c>
      <c r="V21" s="29">
        <f>V23+V24</f>
        <v>0</v>
      </c>
      <c r="W21" s="29">
        <f t="shared" si="8"/>
        <v>540000</v>
      </c>
      <c r="X21" s="29">
        <f>X23+X24</f>
        <v>0</v>
      </c>
      <c r="Y21" s="29">
        <f t="shared" si="9"/>
        <v>540000</v>
      </c>
      <c r="Z21" s="29">
        <f>Z23+Z24</f>
        <v>0</v>
      </c>
      <c r="AA21" s="29">
        <f t="shared" si="10"/>
        <v>540000</v>
      </c>
      <c r="AB21" s="29">
        <f>AB23+AB24</f>
        <v>0</v>
      </c>
      <c r="AC21" s="29">
        <f t="shared" si="11"/>
        <v>540000</v>
      </c>
      <c r="AD21" s="29">
        <f>AD23+AD24</f>
        <v>160</v>
      </c>
      <c r="AE21" s="29">
        <f t="shared" si="12"/>
        <v>540160</v>
      </c>
      <c r="AF21" s="29">
        <f>AF23+AF24</f>
        <v>0</v>
      </c>
      <c r="AG21" s="29">
        <f t="shared" si="13"/>
        <v>540160</v>
      </c>
      <c r="AH21" s="29">
        <f>AH23+AH24</f>
        <v>1077335.5</v>
      </c>
      <c r="AI21" s="29">
        <f>AI23+AI24</f>
        <v>0</v>
      </c>
      <c r="AJ21" s="29">
        <f t="shared" si="14"/>
        <v>1077335.5</v>
      </c>
      <c r="AK21" s="29">
        <f>AK23+AK24</f>
        <v>0.035999999999999997</v>
      </c>
      <c r="AL21" s="29">
        <f t="shared" si="15"/>
        <v>1077335.5360000001</v>
      </c>
      <c r="AM21" s="29">
        <f>AM23+AM24</f>
        <v>0</v>
      </c>
      <c r="AN21" s="29">
        <f t="shared" si="16"/>
        <v>1077335.5360000001</v>
      </c>
      <c r="AO21" s="29">
        <f>AO23+AO24</f>
        <v>-277.33600000000001</v>
      </c>
      <c r="AP21" s="29">
        <f t="shared" si="17"/>
        <v>1077058.2000000002</v>
      </c>
      <c r="AQ21" s="29">
        <f>AQ23+AQ24</f>
        <v>277.50099999999998</v>
      </c>
      <c r="AR21" s="29">
        <f t="shared" si="18"/>
        <v>1077335.7010000001</v>
      </c>
      <c r="AU21" s="43"/>
    </row>
    <row r="22" ht="17.25">
      <c r="A22" s="26"/>
      <c r="B22" s="41" t="s">
        <v>23</v>
      </c>
      <c r="C22" s="42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4"/>
      <c r="AU22" s="43"/>
    </row>
    <row r="23" s="45" customFormat="1" ht="17.25" hidden="1">
      <c r="A23" s="46"/>
      <c r="B23" s="47" t="s">
        <v>24</v>
      </c>
      <c r="C23" s="47"/>
      <c r="D23" s="48">
        <v>35</v>
      </c>
      <c r="E23" s="49"/>
      <c r="F23" s="48">
        <f t="shared" si="0"/>
        <v>35</v>
      </c>
      <c r="G23" s="50"/>
      <c r="H23" s="51">
        <f t="shared" si="1"/>
        <v>35</v>
      </c>
      <c r="I23" s="29"/>
      <c r="J23" s="51">
        <f t="shared" si="2"/>
        <v>35</v>
      </c>
      <c r="K23" s="29"/>
      <c r="L23" s="51">
        <f t="shared" si="3"/>
        <v>35</v>
      </c>
      <c r="M23" s="29"/>
      <c r="N23" s="51">
        <f t="shared" si="4"/>
        <v>35</v>
      </c>
      <c r="O23" s="50">
        <v>5</v>
      </c>
      <c r="P23" s="51">
        <f t="shared" si="5"/>
        <v>40</v>
      </c>
      <c r="Q23" s="29"/>
      <c r="R23" s="51">
        <f t="shared" si="6"/>
        <v>40</v>
      </c>
      <c r="S23" s="50"/>
      <c r="T23" s="51">
        <f t="shared" si="7"/>
        <v>40</v>
      </c>
      <c r="U23" s="51">
        <v>540</v>
      </c>
      <c r="V23" s="50"/>
      <c r="W23" s="51">
        <f t="shared" si="8"/>
        <v>540</v>
      </c>
      <c r="X23" s="50"/>
      <c r="Y23" s="51">
        <f t="shared" si="9"/>
        <v>540</v>
      </c>
      <c r="Z23" s="29"/>
      <c r="AA23" s="51">
        <f t="shared" si="10"/>
        <v>540</v>
      </c>
      <c r="AB23" s="29"/>
      <c r="AC23" s="51">
        <f t="shared" si="11"/>
        <v>540</v>
      </c>
      <c r="AD23" s="50">
        <v>160</v>
      </c>
      <c r="AE23" s="51">
        <f t="shared" si="12"/>
        <v>700</v>
      </c>
      <c r="AF23" s="50"/>
      <c r="AG23" s="51">
        <f t="shared" si="13"/>
        <v>700</v>
      </c>
      <c r="AH23" s="51">
        <v>1077.3</v>
      </c>
      <c r="AI23" s="50"/>
      <c r="AJ23" s="51">
        <f t="shared" si="14"/>
        <v>1077.3</v>
      </c>
      <c r="AK23" s="50">
        <v>0.035999999999999997</v>
      </c>
      <c r="AL23" s="51">
        <f t="shared" si="15"/>
        <v>1077.336</v>
      </c>
      <c r="AM23" s="29"/>
      <c r="AN23" s="51">
        <f t="shared" si="16"/>
        <v>1077.336</v>
      </c>
      <c r="AO23" s="50">
        <v>-277.33600000000001</v>
      </c>
      <c r="AP23" s="51">
        <f t="shared" si="17"/>
        <v>800</v>
      </c>
      <c r="AQ23" s="50">
        <v>277.50099999999998</v>
      </c>
      <c r="AR23" s="51">
        <f t="shared" si="18"/>
        <v>1077.501</v>
      </c>
      <c r="AS23" s="52" t="s">
        <v>32</v>
      </c>
      <c r="AT23" s="53" t="s">
        <v>25</v>
      </c>
      <c r="AU23" s="54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</row>
    <row r="24" ht="17.25">
      <c r="A24" s="26"/>
      <c r="B24" s="41" t="s">
        <v>26</v>
      </c>
      <c r="C24" s="56" t="s">
        <v>22</v>
      </c>
      <c r="D24" s="28">
        <v>34965</v>
      </c>
      <c r="E24" s="28"/>
      <c r="F24" s="29">
        <f t="shared" si="0"/>
        <v>34965</v>
      </c>
      <c r="G24" s="29"/>
      <c r="H24" s="29">
        <f t="shared" si="1"/>
        <v>34965</v>
      </c>
      <c r="I24" s="29"/>
      <c r="J24" s="29">
        <f t="shared" si="2"/>
        <v>34965</v>
      </c>
      <c r="K24" s="29"/>
      <c r="L24" s="29">
        <f t="shared" si="3"/>
        <v>34965</v>
      </c>
      <c r="M24" s="29"/>
      <c r="N24" s="29">
        <f t="shared" si="4"/>
        <v>34965</v>
      </c>
      <c r="O24" s="29"/>
      <c r="P24" s="29">
        <f t="shared" si="5"/>
        <v>34965</v>
      </c>
      <c r="Q24" s="29"/>
      <c r="R24" s="29">
        <f t="shared" si="6"/>
        <v>34965</v>
      </c>
      <c r="S24" s="29"/>
      <c r="T24" s="29">
        <f t="shared" si="7"/>
        <v>34965</v>
      </c>
      <c r="U24" s="29">
        <v>539460</v>
      </c>
      <c r="V24" s="29"/>
      <c r="W24" s="29">
        <f t="shared" si="8"/>
        <v>539460</v>
      </c>
      <c r="X24" s="29"/>
      <c r="Y24" s="29">
        <f t="shared" si="9"/>
        <v>539460</v>
      </c>
      <c r="Z24" s="29"/>
      <c r="AA24" s="29">
        <f t="shared" si="10"/>
        <v>539460</v>
      </c>
      <c r="AB24" s="29"/>
      <c r="AC24" s="29">
        <f t="shared" si="11"/>
        <v>539460</v>
      </c>
      <c r="AD24" s="29"/>
      <c r="AE24" s="29">
        <f t="shared" si="12"/>
        <v>539460</v>
      </c>
      <c r="AF24" s="29"/>
      <c r="AG24" s="29">
        <f t="shared" si="13"/>
        <v>539460</v>
      </c>
      <c r="AH24" s="29">
        <v>1076258.2</v>
      </c>
      <c r="AI24" s="29"/>
      <c r="AJ24" s="29">
        <f t="shared" si="14"/>
        <v>1076258.2</v>
      </c>
      <c r="AK24" s="29"/>
      <c r="AL24" s="29">
        <f t="shared" si="15"/>
        <v>1076258.2</v>
      </c>
      <c r="AM24" s="29"/>
      <c r="AN24" s="29">
        <f t="shared" si="16"/>
        <v>1076258.2</v>
      </c>
      <c r="AO24" s="29"/>
      <c r="AP24" s="29">
        <f t="shared" si="17"/>
        <v>1076258.2</v>
      </c>
      <c r="AQ24" s="29"/>
      <c r="AR24" s="29">
        <f t="shared" si="18"/>
        <v>1076258.2</v>
      </c>
      <c r="AS24" s="4" t="s">
        <v>33</v>
      </c>
      <c r="AU24" s="43"/>
    </row>
    <row r="25" ht="34.5">
      <c r="A25" s="57" t="s">
        <v>34</v>
      </c>
      <c r="B25" s="58" t="s">
        <v>35</v>
      </c>
      <c r="C25" s="59" t="s">
        <v>36</v>
      </c>
      <c r="D25" s="28">
        <f>D27</f>
        <v>0</v>
      </c>
      <c r="E25" s="28">
        <f>E27</f>
        <v>0</v>
      </c>
      <c r="F25" s="29">
        <f t="shared" si="0"/>
        <v>0</v>
      </c>
      <c r="G25" s="29">
        <f>G27</f>
        <v>0</v>
      </c>
      <c r="H25" s="29">
        <f t="shared" si="1"/>
        <v>0</v>
      </c>
      <c r="I25" s="29">
        <f>I27</f>
        <v>0</v>
      </c>
      <c r="J25" s="29">
        <f t="shared" si="2"/>
        <v>0</v>
      </c>
      <c r="K25" s="29">
        <f>K27+K28</f>
        <v>0</v>
      </c>
      <c r="L25" s="29">
        <f t="shared" si="3"/>
        <v>0</v>
      </c>
      <c r="M25" s="29">
        <f>M27+M28</f>
        <v>0</v>
      </c>
      <c r="N25" s="29">
        <f t="shared" si="4"/>
        <v>0</v>
      </c>
      <c r="O25" s="29">
        <f>O27+O28</f>
        <v>0</v>
      </c>
      <c r="P25" s="29">
        <f t="shared" si="5"/>
        <v>0</v>
      </c>
      <c r="Q25" s="29">
        <f>Q27+Q28</f>
        <v>0</v>
      </c>
      <c r="R25" s="29">
        <f t="shared" si="6"/>
        <v>0</v>
      </c>
      <c r="S25" s="29">
        <f>S27+S28</f>
        <v>0</v>
      </c>
      <c r="T25" s="29">
        <f t="shared" si="7"/>
        <v>0</v>
      </c>
      <c r="U25" s="29">
        <f>U27</f>
        <v>54620.699999999997</v>
      </c>
      <c r="V25" s="29">
        <f>V27</f>
        <v>0</v>
      </c>
      <c r="W25" s="29">
        <f t="shared" si="8"/>
        <v>54620.699999999997</v>
      </c>
      <c r="X25" s="29">
        <f>X27</f>
        <v>0</v>
      </c>
      <c r="Y25" s="29">
        <f t="shared" si="9"/>
        <v>54620.699999999997</v>
      </c>
      <c r="Z25" s="29">
        <f>Z27</f>
        <v>0</v>
      </c>
      <c r="AA25" s="29">
        <f t="shared" si="10"/>
        <v>54620.699999999997</v>
      </c>
      <c r="AB25" s="29">
        <f>AB27+AB28</f>
        <v>7.2759576141834259e-12</v>
      </c>
      <c r="AC25" s="29">
        <f t="shared" si="11"/>
        <v>54620.700000000004</v>
      </c>
      <c r="AD25" s="29">
        <f>AD27+AD28</f>
        <v>0</v>
      </c>
      <c r="AE25" s="29">
        <f t="shared" si="12"/>
        <v>54620.700000000004</v>
      </c>
      <c r="AF25" s="29">
        <f>AF27+AF28</f>
        <v>0</v>
      </c>
      <c r="AG25" s="29">
        <f t="shared" si="13"/>
        <v>54620.700000000004</v>
      </c>
      <c r="AH25" s="29">
        <f>AH27</f>
        <v>0</v>
      </c>
      <c r="AI25" s="29">
        <f>AI27</f>
        <v>0</v>
      </c>
      <c r="AJ25" s="29">
        <f t="shared" si="14"/>
        <v>0</v>
      </c>
      <c r="AK25" s="29">
        <f>AK27</f>
        <v>0</v>
      </c>
      <c r="AL25" s="29">
        <f t="shared" si="15"/>
        <v>0</v>
      </c>
      <c r="AM25" s="29">
        <f>AM27+AM28</f>
        <v>0</v>
      </c>
      <c r="AN25" s="29">
        <f t="shared" si="16"/>
        <v>0</v>
      </c>
      <c r="AO25" s="29">
        <f>AO27+AO28</f>
        <v>0</v>
      </c>
      <c r="AP25" s="29">
        <f t="shared" si="17"/>
        <v>0</v>
      </c>
      <c r="AQ25" s="29">
        <f>AQ27+AQ28</f>
        <v>0</v>
      </c>
      <c r="AR25" s="29">
        <f t="shared" si="18"/>
        <v>0</v>
      </c>
      <c r="AS25" s="4"/>
      <c r="AU25" s="43"/>
    </row>
    <row r="26" ht="17.25">
      <c r="A26" s="60"/>
      <c r="B26" s="41" t="s">
        <v>23</v>
      </c>
      <c r="C26" s="59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4"/>
      <c r="AU26" s="43"/>
    </row>
    <row r="27" ht="17.25">
      <c r="A27" s="60"/>
      <c r="B27" s="41" t="s">
        <v>26</v>
      </c>
      <c r="C27" s="56" t="s">
        <v>22</v>
      </c>
      <c r="D27" s="28">
        <v>0</v>
      </c>
      <c r="E27" s="28"/>
      <c r="F27" s="29">
        <f t="shared" si="0"/>
        <v>0</v>
      </c>
      <c r="G27" s="29"/>
      <c r="H27" s="29">
        <f t="shared" si="1"/>
        <v>0</v>
      </c>
      <c r="I27" s="29"/>
      <c r="J27" s="29">
        <f t="shared" si="2"/>
        <v>0</v>
      </c>
      <c r="K27" s="29"/>
      <c r="L27" s="29">
        <f t="shared" si="3"/>
        <v>0</v>
      </c>
      <c r="M27" s="29"/>
      <c r="N27" s="29">
        <f t="shared" si="4"/>
        <v>0</v>
      </c>
      <c r="O27" s="29"/>
      <c r="P27" s="29">
        <f t="shared" si="5"/>
        <v>0</v>
      </c>
      <c r="Q27" s="29"/>
      <c r="R27" s="29">
        <f t="shared" si="6"/>
        <v>0</v>
      </c>
      <c r="S27" s="29"/>
      <c r="T27" s="29">
        <f t="shared" si="7"/>
        <v>0</v>
      </c>
      <c r="U27" s="29">
        <v>54620.699999999997</v>
      </c>
      <c r="V27" s="29"/>
      <c r="W27" s="29">
        <f t="shared" si="8"/>
        <v>54620.699999999997</v>
      </c>
      <c r="X27" s="29"/>
      <c r="Y27" s="29">
        <f t="shared" si="9"/>
        <v>54620.699999999997</v>
      </c>
      <c r="Z27" s="29"/>
      <c r="AA27" s="29">
        <f t="shared" si="10"/>
        <v>54620.699999999997</v>
      </c>
      <c r="AB27" s="29">
        <f>-54620.7+2184.828</f>
        <v>-52435.871999999996</v>
      </c>
      <c r="AC27" s="29">
        <f t="shared" si="11"/>
        <v>2184.8280000000013</v>
      </c>
      <c r="AD27" s="29"/>
      <c r="AE27" s="29">
        <f t="shared" si="12"/>
        <v>2184.8280000000013</v>
      </c>
      <c r="AF27" s="29"/>
      <c r="AG27" s="29">
        <f t="shared" si="13"/>
        <v>2184.8280000000013</v>
      </c>
      <c r="AH27" s="29">
        <v>0</v>
      </c>
      <c r="AI27" s="29"/>
      <c r="AJ27" s="29">
        <f t="shared" si="14"/>
        <v>0</v>
      </c>
      <c r="AK27" s="29"/>
      <c r="AL27" s="29">
        <f t="shared" si="15"/>
        <v>0</v>
      </c>
      <c r="AM27" s="29"/>
      <c r="AN27" s="29">
        <f t="shared" si="16"/>
        <v>0</v>
      </c>
      <c r="AO27" s="29"/>
      <c r="AP27" s="29">
        <f t="shared" si="17"/>
        <v>0</v>
      </c>
      <c r="AQ27" s="29"/>
      <c r="AR27" s="29">
        <f t="shared" si="18"/>
        <v>0</v>
      </c>
      <c r="AS27" s="4" t="s">
        <v>37</v>
      </c>
      <c r="AU27" s="43"/>
    </row>
    <row r="28" ht="17.25">
      <c r="A28" s="60"/>
      <c r="B28" s="41" t="s">
        <v>27</v>
      </c>
      <c r="C28" s="56" t="s">
        <v>22</v>
      </c>
      <c r="D28" s="28"/>
      <c r="E28" s="28"/>
      <c r="F28" s="29"/>
      <c r="G28" s="29"/>
      <c r="H28" s="29"/>
      <c r="I28" s="29"/>
      <c r="J28" s="29"/>
      <c r="K28" s="29"/>
      <c r="L28" s="29">
        <f t="shared" si="3"/>
        <v>0</v>
      </c>
      <c r="M28" s="29"/>
      <c r="N28" s="29">
        <f t="shared" si="4"/>
        <v>0</v>
      </c>
      <c r="O28" s="29"/>
      <c r="P28" s="29">
        <f t="shared" si="5"/>
        <v>0</v>
      </c>
      <c r="Q28" s="29"/>
      <c r="R28" s="29">
        <f t="shared" si="6"/>
        <v>0</v>
      </c>
      <c r="S28" s="29"/>
      <c r="T28" s="29">
        <f t="shared" si="7"/>
        <v>0</v>
      </c>
      <c r="U28" s="29"/>
      <c r="V28" s="29"/>
      <c r="W28" s="29"/>
      <c r="X28" s="29"/>
      <c r="Y28" s="29"/>
      <c r="Z28" s="29"/>
      <c r="AA28" s="29"/>
      <c r="AB28" s="29">
        <v>52435.872000000003</v>
      </c>
      <c r="AC28" s="29">
        <f t="shared" si="11"/>
        <v>52435.872000000003</v>
      </c>
      <c r="AD28" s="29"/>
      <c r="AE28" s="29">
        <f t="shared" si="12"/>
        <v>52435.872000000003</v>
      </c>
      <c r="AF28" s="29"/>
      <c r="AG28" s="29">
        <f t="shared" si="13"/>
        <v>52435.872000000003</v>
      </c>
      <c r="AH28" s="29"/>
      <c r="AI28" s="29"/>
      <c r="AJ28" s="29"/>
      <c r="AK28" s="29"/>
      <c r="AL28" s="29"/>
      <c r="AM28" s="29"/>
      <c r="AN28" s="29">
        <f t="shared" si="16"/>
        <v>0</v>
      </c>
      <c r="AO28" s="29"/>
      <c r="AP28" s="29">
        <f t="shared" si="17"/>
        <v>0</v>
      </c>
      <c r="AQ28" s="29"/>
      <c r="AR28" s="29">
        <f t="shared" si="18"/>
        <v>0</v>
      </c>
      <c r="AS28" s="4" t="s">
        <v>38</v>
      </c>
      <c r="AU28" s="43"/>
    </row>
    <row r="29" ht="51.75">
      <c r="A29" s="60"/>
      <c r="B29" s="58" t="s">
        <v>35</v>
      </c>
      <c r="C29" s="44" t="s">
        <v>31</v>
      </c>
      <c r="D29" s="28">
        <f>D31+D32</f>
        <v>558438.40000000002</v>
      </c>
      <c r="E29" s="28">
        <f>E31+E32</f>
        <v>0</v>
      </c>
      <c r="F29" s="29">
        <f t="shared" si="0"/>
        <v>558438.40000000002</v>
      </c>
      <c r="G29" s="29">
        <f>G31+G32</f>
        <v>15345.7713</v>
      </c>
      <c r="H29" s="29">
        <f t="shared" si="1"/>
        <v>573784.17130000005</v>
      </c>
      <c r="I29" s="29">
        <f>I31+I32</f>
        <v>0</v>
      </c>
      <c r="J29" s="29">
        <f t="shared" si="2"/>
        <v>573784.17130000005</v>
      </c>
      <c r="K29" s="29">
        <f>K31+K32+K34+K33</f>
        <v>-54117.795000000042</v>
      </c>
      <c r="L29" s="29">
        <f t="shared" si="3"/>
        <v>519666.3763</v>
      </c>
      <c r="M29" s="29">
        <f>M31+M32+M34+M33</f>
        <v>0</v>
      </c>
      <c r="N29" s="29">
        <f t="shared" si="4"/>
        <v>519666.3763</v>
      </c>
      <c r="O29" s="29">
        <f>O31+O32+O34+O33</f>
        <v>0</v>
      </c>
      <c r="P29" s="29">
        <f t="shared" si="5"/>
        <v>519666.3763</v>
      </c>
      <c r="Q29" s="29">
        <f>Q31+Q32+Q34+Q33</f>
        <v>0</v>
      </c>
      <c r="R29" s="29">
        <f t="shared" si="6"/>
        <v>519666.3763</v>
      </c>
      <c r="S29" s="29">
        <f>S31+S32+S34+S33</f>
        <v>0</v>
      </c>
      <c r="T29" s="29">
        <f t="shared" si="7"/>
        <v>519666.3763</v>
      </c>
      <c r="U29" s="29">
        <f>U31+U32</f>
        <v>743778.30000000005</v>
      </c>
      <c r="V29" s="29">
        <f>V31+V32</f>
        <v>0</v>
      </c>
      <c r="W29" s="29">
        <f t="shared" si="8"/>
        <v>743778.30000000005</v>
      </c>
      <c r="X29" s="29">
        <f>X31+X32</f>
        <v>0</v>
      </c>
      <c r="Y29" s="29">
        <f t="shared" si="9"/>
        <v>743778.30000000005</v>
      </c>
      <c r="Z29" s="29">
        <f>Z31+Z32</f>
        <v>0</v>
      </c>
      <c r="AA29" s="29">
        <f t="shared" si="10"/>
        <v>743778.30000000005</v>
      </c>
      <c r="AB29" s="29">
        <f>AB31+AB32+AB34+AB33</f>
        <v>-98188.26800000004</v>
      </c>
      <c r="AC29" s="29">
        <f t="shared" si="11"/>
        <v>645590.03200000001</v>
      </c>
      <c r="AD29" s="29">
        <f>AD31+AD32+AD34+AD33</f>
        <v>0</v>
      </c>
      <c r="AE29" s="29">
        <f t="shared" si="12"/>
        <v>645590.03200000001</v>
      </c>
      <c r="AF29" s="29">
        <f>AF31+AF32+AF34+AF33</f>
        <v>0</v>
      </c>
      <c r="AG29" s="29">
        <f t="shared" si="13"/>
        <v>645590.03200000001</v>
      </c>
      <c r="AH29" s="29">
        <f>AH31+AH32</f>
        <v>200000</v>
      </c>
      <c r="AI29" s="29">
        <f>AI31+AI32</f>
        <v>0</v>
      </c>
      <c r="AJ29" s="29">
        <f t="shared" si="14"/>
        <v>200000</v>
      </c>
      <c r="AK29" s="29">
        <f>AK31+AK32</f>
        <v>0</v>
      </c>
      <c r="AL29" s="29">
        <f t="shared" si="15"/>
        <v>200000</v>
      </c>
      <c r="AM29" s="29">
        <f>AM31+AM32+AM34+AM33</f>
        <v>443526.96499999997</v>
      </c>
      <c r="AN29" s="29">
        <f t="shared" si="16"/>
        <v>643526.96499999997</v>
      </c>
      <c r="AO29" s="29">
        <f>AO31+AO32+AO34+AO33</f>
        <v>0</v>
      </c>
      <c r="AP29" s="29">
        <f t="shared" si="17"/>
        <v>643526.96499999997</v>
      </c>
      <c r="AQ29" s="29">
        <f>AQ31+AQ32+AQ34+AQ33</f>
        <v>0</v>
      </c>
      <c r="AR29" s="29">
        <f t="shared" si="18"/>
        <v>643526.96499999997</v>
      </c>
      <c r="AU29" s="43"/>
    </row>
    <row r="30" ht="17.25">
      <c r="A30" s="61"/>
      <c r="B30" s="41" t="s">
        <v>23</v>
      </c>
      <c r="C30" s="56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4"/>
      <c r="AU30" s="43"/>
    </row>
    <row r="31" s="45" customFormat="1" ht="17.25" hidden="1">
      <c r="A31" s="62"/>
      <c r="B31" s="47" t="s">
        <v>24</v>
      </c>
      <c r="C31" s="47"/>
      <c r="D31" s="48">
        <v>558.40000000002328</v>
      </c>
      <c r="E31" s="49"/>
      <c r="F31" s="48">
        <f t="shared" si="0"/>
        <v>558.40000000002328</v>
      </c>
      <c r="G31" s="50">
        <v>15345.7713</v>
      </c>
      <c r="H31" s="51">
        <f t="shared" si="1"/>
        <v>15904.171300000024</v>
      </c>
      <c r="I31" s="29"/>
      <c r="J31" s="51">
        <f t="shared" si="2"/>
        <v>15904.171300000024</v>
      </c>
      <c r="K31" s="29">
        <f>-15904.171+292.638+15345.771</f>
        <v>-265.76199999999881</v>
      </c>
      <c r="L31" s="51">
        <f t="shared" si="3"/>
        <v>15638.409300000025</v>
      </c>
      <c r="M31" s="29"/>
      <c r="N31" s="51">
        <f t="shared" si="4"/>
        <v>15638.409300000025</v>
      </c>
      <c r="O31" s="50"/>
      <c r="P31" s="51">
        <f t="shared" si="5"/>
        <v>15638.409300000025</v>
      </c>
      <c r="Q31" s="29"/>
      <c r="R31" s="51">
        <f t="shared" si="6"/>
        <v>15638.409300000025</v>
      </c>
      <c r="S31" s="50">
        <f>-227028.53+227028.53</f>
        <v>0</v>
      </c>
      <c r="T31" s="51">
        <f t="shared" si="7"/>
        <v>15638.409300000025</v>
      </c>
      <c r="U31" s="51">
        <v>798.40000000002328</v>
      </c>
      <c r="V31" s="50"/>
      <c r="W31" s="51">
        <f t="shared" si="8"/>
        <v>798.40000000002328</v>
      </c>
      <c r="X31" s="50"/>
      <c r="Y31" s="51">
        <f t="shared" si="9"/>
        <v>798.40000000002328</v>
      </c>
      <c r="Z31" s="29"/>
      <c r="AA31" s="51">
        <f t="shared" si="10"/>
        <v>798.40000000002328</v>
      </c>
      <c r="AB31" s="29">
        <f>-798.4+700.211</f>
        <v>-98.188999999999965</v>
      </c>
      <c r="AC31" s="51">
        <f t="shared" si="11"/>
        <v>700.21100000002332</v>
      </c>
      <c r="AD31" s="50"/>
      <c r="AE31" s="51">
        <f t="shared" si="12"/>
        <v>700.21100000002332</v>
      </c>
      <c r="AF31" s="50"/>
      <c r="AG31" s="51">
        <f t="shared" si="13"/>
        <v>700.21100000002332</v>
      </c>
      <c r="AH31" s="51">
        <v>200</v>
      </c>
      <c r="AI31" s="50"/>
      <c r="AJ31" s="51">
        <f t="shared" si="14"/>
        <v>200</v>
      </c>
      <c r="AK31" s="50"/>
      <c r="AL31" s="51">
        <f t="shared" si="15"/>
        <v>200</v>
      </c>
      <c r="AM31" s="29">
        <f>-200+643.527</f>
        <v>443.52700000000004</v>
      </c>
      <c r="AN31" s="51">
        <f t="shared" si="16"/>
        <v>643.52700000000004</v>
      </c>
      <c r="AO31" s="50"/>
      <c r="AP31" s="51">
        <f t="shared" si="17"/>
        <v>643.52700000000004</v>
      </c>
      <c r="AQ31" s="50"/>
      <c r="AR31" s="51">
        <f t="shared" si="18"/>
        <v>643.52700000000004</v>
      </c>
      <c r="AS31" s="52" t="s">
        <v>39</v>
      </c>
      <c r="AT31" s="53" t="s">
        <v>25</v>
      </c>
      <c r="AU31" s="54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</row>
    <row r="32" ht="17.25">
      <c r="A32" s="63"/>
      <c r="B32" s="41" t="s">
        <v>26</v>
      </c>
      <c r="C32" s="56" t="s">
        <v>22</v>
      </c>
      <c r="D32" s="28">
        <v>557880</v>
      </c>
      <c r="E32" s="28"/>
      <c r="F32" s="29">
        <f t="shared" si="0"/>
        <v>557880</v>
      </c>
      <c r="G32" s="29"/>
      <c r="H32" s="29">
        <f t="shared" si="1"/>
        <v>557880</v>
      </c>
      <c r="I32" s="29"/>
      <c r="J32" s="29">
        <f t="shared" si="2"/>
        <v>557880</v>
      </c>
      <c r="K32" s="29">
        <f>-557880+11693.808</f>
        <v>-546186.19200000004</v>
      </c>
      <c r="L32" s="29">
        <f t="shared" si="3"/>
        <v>11693.807999999961</v>
      </c>
      <c r="M32" s="29"/>
      <c r="N32" s="29">
        <f t="shared" si="4"/>
        <v>11693.807999999961</v>
      </c>
      <c r="O32" s="29"/>
      <c r="P32" s="29">
        <f t="shared" si="5"/>
        <v>11693.807999999961</v>
      </c>
      <c r="Q32" s="29"/>
      <c r="R32" s="29">
        <f t="shared" si="6"/>
        <v>11693.807999999961</v>
      </c>
      <c r="S32" s="29"/>
      <c r="T32" s="29">
        <f t="shared" si="7"/>
        <v>11693.807999999961</v>
      </c>
      <c r="U32" s="29">
        <f>797600.6-54620.7</f>
        <v>742979.90000000002</v>
      </c>
      <c r="V32" s="29"/>
      <c r="W32" s="29">
        <f t="shared" si="8"/>
        <v>742979.90000000002</v>
      </c>
      <c r="X32" s="29"/>
      <c r="Y32" s="29">
        <f t="shared" si="9"/>
        <v>742979.90000000002</v>
      </c>
      <c r="Z32" s="29"/>
      <c r="AA32" s="29">
        <f t="shared" si="10"/>
        <v>742979.90000000002</v>
      </c>
      <c r="AB32" s="29">
        <f>-742979.9+25795.593</f>
        <v>-717184.30700000003</v>
      </c>
      <c r="AC32" s="29">
        <f t="shared" si="11"/>
        <v>25795.592999999993</v>
      </c>
      <c r="AD32" s="29"/>
      <c r="AE32" s="29">
        <f t="shared" si="12"/>
        <v>25795.592999999993</v>
      </c>
      <c r="AF32" s="29"/>
      <c r="AG32" s="29">
        <f t="shared" si="13"/>
        <v>25795.592999999993</v>
      </c>
      <c r="AH32" s="29">
        <v>199800</v>
      </c>
      <c r="AI32" s="29"/>
      <c r="AJ32" s="29">
        <f t="shared" si="14"/>
        <v>199800</v>
      </c>
      <c r="AK32" s="29"/>
      <c r="AL32" s="29">
        <f t="shared" si="15"/>
        <v>199800</v>
      </c>
      <c r="AM32" s="29">
        <f>-199800+25715.338</f>
        <v>-174084.66200000001</v>
      </c>
      <c r="AN32" s="29">
        <f t="shared" si="16"/>
        <v>25715.337999999989</v>
      </c>
      <c r="AO32" s="29"/>
      <c r="AP32" s="29">
        <f t="shared" si="17"/>
        <v>25715.337999999989</v>
      </c>
      <c r="AQ32" s="29"/>
      <c r="AR32" s="29">
        <f t="shared" si="18"/>
        <v>25715.337999999989</v>
      </c>
      <c r="AS32" s="4" t="s">
        <v>37</v>
      </c>
      <c r="AU32" s="43"/>
    </row>
    <row r="33" ht="17.25">
      <c r="A33" s="26"/>
      <c r="B33" s="41" t="s">
        <v>27</v>
      </c>
      <c r="C33" s="56" t="s">
        <v>22</v>
      </c>
      <c r="D33" s="28"/>
      <c r="E33" s="28"/>
      <c r="F33" s="29"/>
      <c r="G33" s="29"/>
      <c r="H33" s="29"/>
      <c r="I33" s="29"/>
      <c r="J33" s="29"/>
      <c r="K33" s="29">
        <v>280651.40000000002</v>
      </c>
      <c r="L33" s="29">
        <f t="shared" si="3"/>
        <v>280651.40000000002</v>
      </c>
      <c r="M33" s="29"/>
      <c r="N33" s="29">
        <f t="shared" si="4"/>
        <v>280651.40000000002</v>
      </c>
      <c r="O33" s="29"/>
      <c r="P33" s="29">
        <f t="shared" si="5"/>
        <v>280651.40000000002</v>
      </c>
      <c r="Q33" s="29"/>
      <c r="R33" s="29">
        <f t="shared" si="6"/>
        <v>280651.40000000002</v>
      </c>
      <c r="S33" s="29"/>
      <c r="T33" s="29">
        <f t="shared" si="7"/>
        <v>280651.40000000002</v>
      </c>
      <c r="U33" s="29"/>
      <c r="V33" s="29"/>
      <c r="W33" s="29"/>
      <c r="X33" s="29"/>
      <c r="Y33" s="29"/>
      <c r="Z33" s="29"/>
      <c r="AA33" s="29"/>
      <c r="AB33" s="29">
        <v>619094.228</v>
      </c>
      <c r="AC33" s="29">
        <f t="shared" si="11"/>
        <v>619094.228</v>
      </c>
      <c r="AD33" s="29"/>
      <c r="AE33" s="29">
        <f t="shared" si="12"/>
        <v>619094.228</v>
      </c>
      <c r="AF33" s="29"/>
      <c r="AG33" s="29">
        <f t="shared" si="13"/>
        <v>619094.228</v>
      </c>
      <c r="AH33" s="29"/>
      <c r="AI33" s="29"/>
      <c r="AJ33" s="29"/>
      <c r="AK33" s="29"/>
      <c r="AL33" s="29"/>
      <c r="AM33" s="29">
        <v>617168.09999999998</v>
      </c>
      <c r="AN33" s="29">
        <f t="shared" si="16"/>
        <v>617168.09999999998</v>
      </c>
      <c r="AO33" s="29"/>
      <c r="AP33" s="29">
        <f t="shared" si="17"/>
        <v>617168.09999999998</v>
      </c>
      <c r="AQ33" s="29"/>
      <c r="AR33" s="29">
        <f t="shared" si="18"/>
        <v>617168.09999999998</v>
      </c>
      <c r="AS33" s="4" t="s">
        <v>38</v>
      </c>
      <c r="AU33" s="43"/>
    </row>
    <row r="34" ht="17.25">
      <c r="A34" s="26"/>
      <c r="B34" s="41" t="s">
        <v>28</v>
      </c>
      <c r="C34" s="56" t="s">
        <v>22</v>
      </c>
      <c r="D34" s="28"/>
      <c r="E34" s="28"/>
      <c r="F34" s="29"/>
      <c r="G34" s="29"/>
      <c r="H34" s="29"/>
      <c r="I34" s="29"/>
      <c r="J34" s="29"/>
      <c r="K34" s="29">
        <v>211682.75899999999</v>
      </c>
      <c r="L34" s="29">
        <f t="shared" si="3"/>
        <v>211682.75899999999</v>
      </c>
      <c r="M34" s="29"/>
      <c r="N34" s="29">
        <f t="shared" si="4"/>
        <v>211682.75899999999</v>
      </c>
      <c r="O34" s="29"/>
      <c r="P34" s="29">
        <f t="shared" si="5"/>
        <v>211682.75899999999</v>
      </c>
      <c r="Q34" s="29"/>
      <c r="R34" s="29">
        <f t="shared" si="6"/>
        <v>211682.75899999999</v>
      </c>
      <c r="S34" s="29"/>
      <c r="T34" s="29">
        <f t="shared" si="7"/>
        <v>211682.75899999999</v>
      </c>
      <c r="U34" s="29"/>
      <c r="V34" s="29"/>
      <c r="W34" s="29"/>
      <c r="X34" s="29"/>
      <c r="Y34" s="29"/>
      <c r="Z34" s="29"/>
      <c r="AA34" s="29"/>
      <c r="AB34" s="29"/>
      <c r="AC34" s="29">
        <f t="shared" si="11"/>
        <v>0</v>
      </c>
      <c r="AD34" s="29"/>
      <c r="AE34" s="29">
        <f t="shared" si="12"/>
        <v>0</v>
      </c>
      <c r="AF34" s="29"/>
      <c r="AG34" s="29">
        <f t="shared" si="13"/>
        <v>0</v>
      </c>
      <c r="AH34" s="29"/>
      <c r="AI34" s="29"/>
      <c r="AJ34" s="29"/>
      <c r="AK34" s="29"/>
      <c r="AL34" s="29"/>
      <c r="AM34" s="29"/>
      <c r="AN34" s="29">
        <f t="shared" si="16"/>
        <v>0</v>
      </c>
      <c r="AO34" s="29"/>
      <c r="AP34" s="29">
        <f t="shared" si="17"/>
        <v>0</v>
      </c>
      <c r="AQ34" s="29"/>
      <c r="AR34" s="29">
        <f t="shared" si="18"/>
        <v>0</v>
      </c>
      <c r="AS34" s="4" t="s">
        <v>40</v>
      </c>
      <c r="AU34" s="43"/>
    </row>
    <row r="35" ht="51.75">
      <c r="A35" s="26" t="s">
        <v>41</v>
      </c>
      <c r="B35" s="41" t="s">
        <v>42</v>
      </c>
      <c r="C35" s="44" t="s">
        <v>31</v>
      </c>
      <c r="D35" s="28">
        <f>D37+D38</f>
        <v>453000</v>
      </c>
      <c r="E35" s="28">
        <f>E37+E38</f>
        <v>0</v>
      </c>
      <c r="F35" s="29">
        <f t="shared" si="0"/>
        <v>453000</v>
      </c>
      <c r="G35" s="29">
        <f>G37+G38+G39</f>
        <v>17979.14402</v>
      </c>
      <c r="H35" s="29">
        <f t="shared" si="1"/>
        <v>470979.14402000001</v>
      </c>
      <c r="I35" s="29">
        <f>I37+I38+I39</f>
        <v>0</v>
      </c>
      <c r="J35" s="29">
        <f t="shared" si="2"/>
        <v>470979.14402000001</v>
      </c>
      <c r="K35" s="29">
        <f>K37+K38+K39</f>
        <v>0</v>
      </c>
      <c r="L35" s="29">
        <f t="shared" si="3"/>
        <v>470979.14402000001</v>
      </c>
      <c r="M35" s="29">
        <f>M37+M38+M39</f>
        <v>0</v>
      </c>
      <c r="N35" s="29">
        <f t="shared" si="4"/>
        <v>470979.14402000001</v>
      </c>
      <c r="O35" s="29">
        <f>O37+O38+O39</f>
        <v>20239.123</v>
      </c>
      <c r="P35" s="29">
        <f t="shared" si="5"/>
        <v>491218.26702000003</v>
      </c>
      <c r="Q35" s="29">
        <f>Q37+Q38+Q39</f>
        <v>0</v>
      </c>
      <c r="R35" s="29">
        <f t="shared" si="6"/>
        <v>491218.26702000003</v>
      </c>
      <c r="S35" s="29">
        <f>S37+S38+S39</f>
        <v>0</v>
      </c>
      <c r="T35" s="29">
        <f t="shared" si="7"/>
        <v>491218.26702000003</v>
      </c>
      <c r="U35" s="29">
        <f>U37+U38</f>
        <v>651498</v>
      </c>
      <c r="V35" s="29">
        <f>V37+V38</f>
        <v>0</v>
      </c>
      <c r="W35" s="29">
        <f t="shared" si="8"/>
        <v>651498</v>
      </c>
      <c r="X35" s="29">
        <f>X37+X38</f>
        <v>0</v>
      </c>
      <c r="Y35" s="29">
        <f t="shared" si="9"/>
        <v>651498</v>
      </c>
      <c r="Z35" s="29">
        <f>Z37+Z38</f>
        <v>0</v>
      </c>
      <c r="AA35" s="29">
        <f t="shared" si="10"/>
        <v>651498</v>
      </c>
      <c r="AB35" s="29">
        <f>AB37+AB38</f>
        <v>0</v>
      </c>
      <c r="AC35" s="29">
        <f t="shared" si="11"/>
        <v>651498</v>
      </c>
      <c r="AD35" s="29">
        <f>AD37+AD38</f>
        <v>0</v>
      </c>
      <c r="AE35" s="29">
        <f t="shared" si="12"/>
        <v>651498</v>
      </c>
      <c r="AF35" s="29">
        <f>AF37+AF38</f>
        <v>0</v>
      </c>
      <c r="AG35" s="29">
        <f t="shared" si="13"/>
        <v>651498</v>
      </c>
      <c r="AH35" s="29">
        <f>AH37+AH38</f>
        <v>200000</v>
      </c>
      <c r="AI35" s="29">
        <f>AI37+AI38</f>
        <v>0</v>
      </c>
      <c r="AJ35" s="29">
        <f t="shared" si="14"/>
        <v>200000</v>
      </c>
      <c r="AK35" s="29">
        <f>AK37+AK38</f>
        <v>0</v>
      </c>
      <c r="AL35" s="29">
        <f t="shared" si="15"/>
        <v>200000</v>
      </c>
      <c r="AM35" s="29">
        <f>AM37+AM38</f>
        <v>0</v>
      </c>
      <c r="AN35" s="29">
        <f t="shared" si="16"/>
        <v>200000</v>
      </c>
      <c r="AO35" s="29">
        <f>AO37+AO38</f>
        <v>0</v>
      </c>
      <c r="AP35" s="29">
        <f t="shared" si="17"/>
        <v>200000</v>
      </c>
      <c r="AQ35" s="29">
        <f>AQ37+AQ38</f>
        <v>330930.26699999999</v>
      </c>
      <c r="AR35" s="29">
        <f t="shared" si="18"/>
        <v>530930.26699999999</v>
      </c>
      <c r="AS35" s="4"/>
      <c r="AU35" s="43"/>
    </row>
    <row r="36" ht="17.25">
      <c r="A36" s="26"/>
      <c r="B36" s="41" t="s">
        <v>23</v>
      </c>
      <c r="C36" s="41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U36" s="43"/>
    </row>
    <row r="37" s="45" customFormat="1" ht="17.25" hidden="1">
      <c r="A37" s="46"/>
      <c r="B37" s="47" t="s">
        <v>24</v>
      </c>
      <c r="C37" s="47"/>
      <c r="D37" s="48">
        <v>453</v>
      </c>
      <c r="E37" s="49"/>
      <c r="F37" s="48">
        <f t="shared" si="0"/>
        <v>453</v>
      </c>
      <c r="G37" s="50"/>
      <c r="H37" s="51">
        <f t="shared" si="1"/>
        <v>453</v>
      </c>
      <c r="I37" s="29"/>
      <c r="J37" s="51">
        <f t="shared" si="2"/>
        <v>453</v>
      </c>
      <c r="K37" s="29"/>
      <c r="L37" s="51">
        <f t="shared" si="3"/>
        <v>453</v>
      </c>
      <c r="M37" s="29"/>
      <c r="N37" s="51">
        <f t="shared" si="4"/>
        <v>453</v>
      </c>
      <c r="O37" s="50"/>
      <c r="P37" s="51">
        <f t="shared" si="5"/>
        <v>453</v>
      </c>
      <c r="Q37" s="29"/>
      <c r="R37" s="51">
        <f t="shared" si="6"/>
        <v>453</v>
      </c>
      <c r="S37" s="50"/>
      <c r="T37" s="51">
        <f t="shared" si="7"/>
        <v>453</v>
      </c>
      <c r="U37" s="51">
        <v>651.5</v>
      </c>
      <c r="V37" s="50"/>
      <c r="W37" s="51">
        <f t="shared" si="8"/>
        <v>651.5</v>
      </c>
      <c r="X37" s="50"/>
      <c r="Y37" s="51">
        <f t="shared" si="9"/>
        <v>651.5</v>
      </c>
      <c r="Z37" s="29"/>
      <c r="AA37" s="51">
        <f t="shared" si="10"/>
        <v>651.5</v>
      </c>
      <c r="AB37" s="29"/>
      <c r="AC37" s="51">
        <f t="shared" si="11"/>
        <v>651.5</v>
      </c>
      <c r="AD37" s="50"/>
      <c r="AE37" s="51">
        <f t="shared" si="12"/>
        <v>651.5</v>
      </c>
      <c r="AF37" s="50"/>
      <c r="AG37" s="51">
        <f t="shared" si="13"/>
        <v>651.5</v>
      </c>
      <c r="AH37" s="51">
        <v>200</v>
      </c>
      <c r="AI37" s="50"/>
      <c r="AJ37" s="51">
        <f t="shared" si="14"/>
        <v>200</v>
      </c>
      <c r="AK37" s="50"/>
      <c r="AL37" s="51">
        <f t="shared" si="15"/>
        <v>200</v>
      </c>
      <c r="AM37" s="29"/>
      <c r="AN37" s="51">
        <f t="shared" si="16"/>
        <v>200</v>
      </c>
      <c r="AO37" s="50"/>
      <c r="AP37" s="51">
        <f t="shared" si="17"/>
        <v>200</v>
      </c>
      <c r="AQ37" s="50">
        <v>330930.26699999999</v>
      </c>
      <c r="AR37" s="51">
        <f t="shared" si="18"/>
        <v>331130.26699999999</v>
      </c>
      <c r="AS37" s="52" t="s">
        <v>43</v>
      </c>
      <c r="AT37" s="53" t="s">
        <v>25</v>
      </c>
      <c r="AU37" s="54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ht="17.25">
      <c r="A38" s="26"/>
      <c r="B38" s="41" t="s">
        <v>26</v>
      </c>
      <c r="C38" s="56" t="s">
        <v>22</v>
      </c>
      <c r="D38" s="28">
        <v>452547</v>
      </c>
      <c r="E38" s="28"/>
      <c r="F38" s="29">
        <f t="shared" si="0"/>
        <v>452547</v>
      </c>
      <c r="G38" s="29"/>
      <c r="H38" s="29">
        <f t="shared" si="1"/>
        <v>452547</v>
      </c>
      <c r="I38" s="29"/>
      <c r="J38" s="29">
        <f t="shared" si="2"/>
        <v>452547</v>
      </c>
      <c r="K38" s="29"/>
      <c r="L38" s="29">
        <f t="shared" si="3"/>
        <v>452547</v>
      </c>
      <c r="M38" s="29"/>
      <c r="N38" s="29">
        <f t="shared" si="4"/>
        <v>452547</v>
      </c>
      <c r="O38" s="29"/>
      <c r="P38" s="29">
        <f t="shared" si="5"/>
        <v>452547</v>
      </c>
      <c r="Q38" s="29"/>
      <c r="R38" s="29">
        <f t="shared" si="6"/>
        <v>452547</v>
      </c>
      <c r="S38" s="29"/>
      <c r="T38" s="29">
        <f t="shared" si="7"/>
        <v>452547</v>
      </c>
      <c r="U38" s="29">
        <v>650846.5</v>
      </c>
      <c r="V38" s="29"/>
      <c r="W38" s="29">
        <f t="shared" si="8"/>
        <v>650846.5</v>
      </c>
      <c r="X38" s="29"/>
      <c r="Y38" s="29">
        <f t="shared" si="9"/>
        <v>650846.5</v>
      </c>
      <c r="Z38" s="29"/>
      <c r="AA38" s="29">
        <f t="shared" si="10"/>
        <v>650846.5</v>
      </c>
      <c r="AB38" s="29"/>
      <c r="AC38" s="29">
        <f t="shared" si="11"/>
        <v>650846.5</v>
      </c>
      <c r="AD38" s="29"/>
      <c r="AE38" s="29">
        <f t="shared" si="12"/>
        <v>650846.5</v>
      </c>
      <c r="AF38" s="29"/>
      <c r="AG38" s="29">
        <f t="shared" si="13"/>
        <v>650846.5</v>
      </c>
      <c r="AH38" s="29">
        <v>199800</v>
      </c>
      <c r="AI38" s="29"/>
      <c r="AJ38" s="29">
        <f t="shared" si="14"/>
        <v>199800</v>
      </c>
      <c r="AK38" s="29"/>
      <c r="AL38" s="29">
        <f t="shared" si="15"/>
        <v>199800</v>
      </c>
      <c r="AM38" s="29"/>
      <c r="AN38" s="29">
        <f t="shared" si="16"/>
        <v>199800</v>
      </c>
      <c r="AO38" s="29"/>
      <c r="AP38" s="29">
        <f t="shared" si="17"/>
        <v>199800</v>
      </c>
      <c r="AQ38" s="29"/>
      <c r="AR38" s="29">
        <f t="shared" si="18"/>
        <v>199800</v>
      </c>
      <c r="AS38" s="4" t="s">
        <v>33</v>
      </c>
      <c r="AU38" s="43"/>
    </row>
    <row r="39" s="1" customFormat="1" ht="17.25">
      <c r="A39" s="26"/>
      <c r="B39" s="41" t="s">
        <v>28</v>
      </c>
      <c r="C39" s="56" t="s">
        <v>22</v>
      </c>
      <c r="D39" s="28"/>
      <c r="E39" s="28"/>
      <c r="F39" s="29"/>
      <c r="G39" s="29">
        <v>17979.14402</v>
      </c>
      <c r="H39" s="29">
        <f t="shared" si="1"/>
        <v>17979.14402</v>
      </c>
      <c r="I39" s="29"/>
      <c r="J39" s="29">
        <f t="shared" si="2"/>
        <v>17979.14402</v>
      </c>
      <c r="K39" s="29"/>
      <c r="L39" s="29">
        <f t="shared" si="3"/>
        <v>17979.14402</v>
      </c>
      <c r="M39" s="29"/>
      <c r="N39" s="29">
        <f t="shared" si="4"/>
        <v>17979.14402</v>
      </c>
      <c r="O39" s="29">
        <v>20239.123</v>
      </c>
      <c r="P39" s="29">
        <f t="shared" si="5"/>
        <v>38218.267019999999</v>
      </c>
      <c r="Q39" s="29"/>
      <c r="R39" s="29">
        <f t="shared" si="6"/>
        <v>38218.267019999999</v>
      </c>
      <c r="S39" s="29"/>
      <c r="T39" s="29">
        <f t="shared" si="7"/>
        <v>38218.267019999999</v>
      </c>
      <c r="U39" s="29"/>
      <c r="V39" s="29"/>
      <c r="W39" s="29"/>
      <c r="X39" s="29"/>
      <c r="Y39" s="29">
        <f t="shared" si="9"/>
        <v>0</v>
      </c>
      <c r="Z39" s="29"/>
      <c r="AA39" s="29">
        <f t="shared" si="10"/>
        <v>0</v>
      </c>
      <c r="AB39" s="29"/>
      <c r="AC39" s="29">
        <f t="shared" si="11"/>
        <v>0</v>
      </c>
      <c r="AD39" s="29"/>
      <c r="AE39" s="29">
        <f t="shared" si="12"/>
        <v>0</v>
      </c>
      <c r="AF39" s="29"/>
      <c r="AG39" s="29">
        <f t="shared" si="13"/>
        <v>0</v>
      </c>
      <c r="AH39" s="29"/>
      <c r="AI39" s="29"/>
      <c r="AJ39" s="29"/>
      <c r="AK39" s="29"/>
      <c r="AL39" s="29">
        <f t="shared" si="15"/>
        <v>0</v>
      </c>
      <c r="AM39" s="29"/>
      <c r="AN39" s="29">
        <f t="shared" si="16"/>
        <v>0</v>
      </c>
      <c r="AO39" s="29"/>
      <c r="AP39" s="29">
        <f t="shared" si="17"/>
        <v>0</v>
      </c>
      <c r="AQ39" s="29"/>
      <c r="AR39" s="29">
        <f t="shared" si="18"/>
        <v>0</v>
      </c>
      <c r="AS39" s="4" t="s">
        <v>43</v>
      </c>
      <c r="AT39" s="1"/>
      <c r="AU39" s="4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ht="34.5">
      <c r="A40" s="26" t="s">
        <v>44</v>
      </c>
      <c r="B40" s="58" t="s">
        <v>45</v>
      </c>
      <c r="C40" s="59" t="s">
        <v>36</v>
      </c>
      <c r="D40" s="28">
        <f>D42</f>
        <v>66317.899999999994</v>
      </c>
      <c r="E40" s="28">
        <f>E42</f>
        <v>0</v>
      </c>
      <c r="F40" s="29">
        <f t="shared" si="0"/>
        <v>66317.899999999994</v>
      </c>
      <c r="G40" s="29">
        <f>G42</f>
        <v>0</v>
      </c>
      <c r="H40" s="29">
        <f t="shared" si="1"/>
        <v>66317.899999999994</v>
      </c>
      <c r="I40" s="29">
        <f>I42</f>
        <v>0</v>
      </c>
      <c r="J40" s="29">
        <f t="shared" si="2"/>
        <v>66317.899999999994</v>
      </c>
      <c r="K40" s="29">
        <f>K42</f>
        <v>0</v>
      </c>
      <c r="L40" s="29">
        <f t="shared" si="3"/>
        <v>66317.899999999994</v>
      </c>
      <c r="M40" s="29">
        <f>M42</f>
        <v>0</v>
      </c>
      <c r="N40" s="29">
        <f t="shared" si="4"/>
        <v>66317.899999999994</v>
      </c>
      <c r="O40" s="29">
        <f>O42</f>
        <v>0</v>
      </c>
      <c r="P40" s="29">
        <f t="shared" si="5"/>
        <v>66317.899999999994</v>
      </c>
      <c r="Q40" s="29">
        <f>Q42</f>
        <v>0</v>
      </c>
      <c r="R40" s="29">
        <f t="shared" si="6"/>
        <v>66317.899999999994</v>
      </c>
      <c r="S40" s="29">
        <f>S42</f>
        <v>0</v>
      </c>
      <c r="T40" s="29">
        <f t="shared" si="7"/>
        <v>66317.899999999994</v>
      </c>
      <c r="U40" s="29">
        <f>U42</f>
        <v>0</v>
      </c>
      <c r="V40" s="29">
        <f>V42</f>
        <v>0</v>
      </c>
      <c r="W40" s="29">
        <f t="shared" si="8"/>
        <v>0</v>
      </c>
      <c r="X40" s="29">
        <f>X42</f>
        <v>0</v>
      </c>
      <c r="Y40" s="29">
        <f t="shared" si="9"/>
        <v>0</v>
      </c>
      <c r="Z40" s="29">
        <f>Z42</f>
        <v>0</v>
      </c>
      <c r="AA40" s="29">
        <f t="shared" si="10"/>
        <v>0</v>
      </c>
      <c r="AB40" s="29">
        <f>AB42</f>
        <v>0</v>
      </c>
      <c r="AC40" s="29">
        <f t="shared" si="11"/>
        <v>0</v>
      </c>
      <c r="AD40" s="29">
        <f>AD42</f>
        <v>0</v>
      </c>
      <c r="AE40" s="29">
        <f t="shared" si="12"/>
        <v>0</v>
      </c>
      <c r="AF40" s="29">
        <f>AF42</f>
        <v>0</v>
      </c>
      <c r="AG40" s="29">
        <f t="shared" si="13"/>
        <v>0</v>
      </c>
      <c r="AH40" s="29">
        <f>AH42</f>
        <v>0</v>
      </c>
      <c r="AI40" s="29">
        <f>AI42</f>
        <v>0</v>
      </c>
      <c r="AJ40" s="29">
        <f t="shared" si="14"/>
        <v>0</v>
      </c>
      <c r="AK40" s="29">
        <f>AK42</f>
        <v>0</v>
      </c>
      <c r="AL40" s="29">
        <f t="shared" si="15"/>
        <v>0</v>
      </c>
      <c r="AM40" s="29">
        <f>AM42</f>
        <v>0</v>
      </c>
      <c r="AN40" s="29">
        <f t="shared" si="16"/>
        <v>0</v>
      </c>
      <c r="AO40" s="29">
        <f>AO42</f>
        <v>0</v>
      </c>
      <c r="AP40" s="29">
        <f t="shared" si="17"/>
        <v>0</v>
      </c>
      <c r="AQ40" s="29">
        <f>AQ42</f>
        <v>0</v>
      </c>
      <c r="AR40" s="29">
        <f t="shared" si="18"/>
        <v>0</v>
      </c>
      <c r="AU40" s="43"/>
    </row>
    <row r="41" ht="17.25">
      <c r="A41" s="26"/>
      <c r="B41" s="41" t="s">
        <v>23</v>
      </c>
      <c r="C41" s="41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U41" s="43"/>
    </row>
    <row r="42" ht="17.25">
      <c r="A42" s="26"/>
      <c r="B42" s="41" t="s">
        <v>26</v>
      </c>
      <c r="C42" s="56" t="s">
        <v>22</v>
      </c>
      <c r="D42" s="28">
        <v>66317.899999999994</v>
      </c>
      <c r="E42" s="28"/>
      <c r="F42" s="29">
        <f t="shared" si="0"/>
        <v>66317.899999999994</v>
      </c>
      <c r="G42" s="29"/>
      <c r="H42" s="29">
        <f t="shared" si="1"/>
        <v>66317.899999999994</v>
      </c>
      <c r="I42" s="29"/>
      <c r="J42" s="29">
        <f t="shared" si="2"/>
        <v>66317.899999999994</v>
      </c>
      <c r="K42" s="29"/>
      <c r="L42" s="29">
        <f t="shared" si="3"/>
        <v>66317.899999999994</v>
      </c>
      <c r="M42" s="29"/>
      <c r="N42" s="29">
        <f t="shared" si="4"/>
        <v>66317.899999999994</v>
      </c>
      <c r="O42" s="29"/>
      <c r="P42" s="29">
        <f t="shared" si="5"/>
        <v>66317.899999999994</v>
      </c>
      <c r="Q42" s="29"/>
      <c r="R42" s="29">
        <f t="shared" si="6"/>
        <v>66317.899999999994</v>
      </c>
      <c r="S42" s="29"/>
      <c r="T42" s="29">
        <f t="shared" si="7"/>
        <v>66317.899999999994</v>
      </c>
      <c r="U42" s="29">
        <v>0</v>
      </c>
      <c r="V42" s="29"/>
      <c r="W42" s="29">
        <f t="shared" si="8"/>
        <v>0</v>
      </c>
      <c r="X42" s="29"/>
      <c r="Y42" s="29">
        <f t="shared" si="9"/>
        <v>0</v>
      </c>
      <c r="Z42" s="29"/>
      <c r="AA42" s="29">
        <f t="shared" si="10"/>
        <v>0</v>
      </c>
      <c r="AB42" s="29"/>
      <c r="AC42" s="29">
        <f t="shared" si="11"/>
        <v>0</v>
      </c>
      <c r="AD42" s="29"/>
      <c r="AE42" s="29">
        <f t="shared" si="12"/>
        <v>0</v>
      </c>
      <c r="AF42" s="29"/>
      <c r="AG42" s="29">
        <f t="shared" si="13"/>
        <v>0</v>
      </c>
      <c r="AH42" s="29">
        <v>0</v>
      </c>
      <c r="AI42" s="29"/>
      <c r="AJ42" s="29">
        <f t="shared" si="14"/>
        <v>0</v>
      </c>
      <c r="AK42" s="29"/>
      <c r="AL42" s="29">
        <f t="shared" si="15"/>
        <v>0</v>
      </c>
      <c r="AM42" s="29"/>
      <c r="AN42" s="29">
        <f t="shared" si="16"/>
        <v>0</v>
      </c>
      <c r="AO42" s="29"/>
      <c r="AP42" s="29">
        <f t="shared" si="17"/>
        <v>0</v>
      </c>
      <c r="AQ42" s="29"/>
      <c r="AR42" s="29">
        <f t="shared" si="18"/>
        <v>0</v>
      </c>
      <c r="AS42" s="4" t="s">
        <v>33</v>
      </c>
      <c r="AU42" s="43"/>
    </row>
    <row r="43" ht="57" customHeight="1">
      <c r="A43" s="26"/>
      <c r="B43" s="58" t="s">
        <v>45</v>
      </c>
      <c r="C43" s="44" t="s">
        <v>31</v>
      </c>
      <c r="D43" s="28">
        <f>D45+D46</f>
        <v>251785.99999999997</v>
      </c>
      <c r="E43" s="28">
        <f>E45+E46</f>
        <v>0</v>
      </c>
      <c r="F43" s="29">
        <f t="shared" si="0"/>
        <v>251785.99999999997</v>
      </c>
      <c r="G43" s="29">
        <f>G45+G46+G47</f>
        <v>215331.15668000001</v>
      </c>
      <c r="H43" s="29">
        <f t="shared" si="1"/>
        <v>467117.15668000001</v>
      </c>
      <c r="I43" s="29">
        <f>I45+I46+I47</f>
        <v>0</v>
      </c>
      <c r="J43" s="29">
        <f t="shared" si="2"/>
        <v>467117.15668000001</v>
      </c>
      <c r="K43" s="29">
        <f>K45+K46+K47</f>
        <v>78425.629000000001</v>
      </c>
      <c r="L43" s="29">
        <f t="shared" si="3"/>
        <v>545542.78567999997</v>
      </c>
      <c r="M43" s="29">
        <f>M45+M46+M47</f>
        <v>0</v>
      </c>
      <c r="N43" s="29">
        <f t="shared" si="4"/>
        <v>545542.78567999997</v>
      </c>
      <c r="O43" s="29">
        <f>O45+O46+O47</f>
        <v>51598.381999999998</v>
      </c>
      <c r="P43" s="29">
        <f t="shared" si="5"/>
        <v>597141.16767999995</v>
      </c>
      <c r="Q43" s="29">
        <f>Q45+Q46+Q47</f>
        <v>0</v>
      </c>
      <c r="R43" s="29">
        <f t="shared" si="6"/>
        <v>597141.16767999995</v>
      </c>
      <c r="S43" s="29">
        <f>S45+S46+S47</f>
        <v>0</v>
      </c>
      <c r="T43" s="29">
        <f t="shared" si="7"/>
        <v>597141.16767999995</v>
      </c>
      <c r="U43" s="29">
        <f>U45+U46</f>
        <v>0</v>
      </c>
      <c r="V43" s="29">
        <f>V45+V46</f>
        <v>0</v>
      </c>
      <c r="W43" s="29">
        <f t="shared" si="8"/>
        <v>0</v>
      </c>
      <c r="X43" s="29">
        <f>X45+X46+X47</f>
        <v>0</v>
      </c>
      <c r="Y43" s="29">
        <f t="shared" si="9"/>
        <v>0</v>
      </c>
      <c r="Z43" s="29">
        <f>Z45+Z46+Z47</f>
        <v>0</v>
      </c>
      <c r="AA43" s="29">
        <f t="shared" si="10"/>
        <v>0</v>
      </c>
      <c r="AB43" s="29">
        <f>AB45+AB46+AB47</f>
        <v>0</v>
      </c>
      <c r="AC43" s="29">
        <f t="shared" si="11"/>
        <v>0</v>
      </c>
      <c r="AD43" s="29">
        <f>AD45+AD46+AD47</f>
        <v>0</v>
      </c>
      <c r="AE43" s="29">
        <f t="shared" si="12"/>
        <v>0</v>
      </c>
      <c r="AF43" s="29">
        <f>AF45+AF46+AF47</f>
        <v>0</v>
      </c>
      <c r="AG43" s="29">
        <f t="shared" si="13"/>
        <v>0</v>
      </c>
      <c r="AH43" s="29">
        <f>AH45+AH46</f>
        <v>0</v>
      </c>
      <c r="AI43" s="29">
        <f>AI45+AI46</f>
        <v>0</v>
      </c>
      <c r="AJ43" s="29">
        <f t="shared" si="14"/>
        <v>0</v>
      </c>
      <c r="AK43" s="29">
        <f>AK45+AK46+AK47</f>
        <v>0</v>
      </c>
      <c r="AL43" s="29">
        <f t="shared" si="15"/>
        <v>0</v>
      </c>
      <c r="AM43" s="29">
        <f>AM45+AM46+AM47</f>
        <v>0</v>
      </c>
      <c r="AN43" s="29">
        <f t="shared" si="16"/>
        <v>0</v>
      </c>
      <c r="AO43" s="29">
        <f>AO45+AO46+AO47</f>
        <v>0</v>
      </c>
      <c r="AP43" s="29">
        <f t="shared" si="17"/>
        <v>0</v>
      </c>
      <c r="AQ43" s="29">
        <f>AQ45+AQ46+AQ47</f>
        <v>0</v>
      </c>
      <c r="AR43" s="29">
        <f t="shared" si="18"/>
        <v>0</v>
      </c>
      <c r="AU43" s="43"/>
    </row>
    <row r="44" ht="17.25">
      <c r="A44" s="26"/>
      <c r="B44" s="41" t="s">
        <v>23</v>
      </c>
      <c r="C44" s="41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U44" s="43"/>
    </row>
    <row r="45" s="45" customFormat="1" ht="17.25" hidden="1">
      <c r="A45" s="46"/>
      <c r="B45" s="47" t="s">
        <v>24</v>
      </c>
      <c r="C45" s="47"/>
      <c r="D45" s="48">
        <v>318.09999999997672</v>
      </c>
      <c r="E45" s="49"/>
      <c r="F45" s="48">
        <f t="shared" si="0"/>
        <v>318.09999999997672</v>
      </c>
      <c r="G45" s="50">
        <v>99943.513149999999</v>
      </c>
      <c r="H45" s="51">
        <f t="shared" si="1"/>
        <v>100261.61314999998</v>
      </c>
      <c r="I45" s="29"/>
      <c r="J45" s="51">
        <f t="shared" si="2"/>
        <v>100261.61314999998</v>
      </c>
      <c r="K45" s="29"/>
      <c r="L45" s="51">
        <f t="shared" si="3"/>
        <v>100261.61314999998</v>
      </c>
      <c r="M45" s="29"/>
      <c r="N45" s="51">
        <f t="shared" si="4"/>
        <v>100261.61314999998</v>
      </c>
      <c r="O45" s="50"/>
      <c r="P45" s="51">
        <f t="shared" si="5"/>
        <v>100261.61314999998</v>
      </c>
      <c r="Q45" s="29"/>
      <c r="R45" s="51">
        <f t="shared" si="6"/>
        <v>100261.61314999998</v>
      </c>
      <c r="S45" s="50"/>
      <c r="T45" s="51">
        <f t="shared" si="7"/>
        <v>100261.61314999998</v>
      </c>
      <c r="U45" s="51">
        <v>0</v>
      </c>
      <c r="V45" s="50"/>
      <c r="W45" s="51">
        <f t="shared" si="8"/>
        <v>0</v>
      </c>
      <c r="X45" s="50"/>
      <c r="Y45" s="51">
        <f t="shared" si="9"/>
        <v>0</v>
      </c>
      <c r="Z45" s="29"/>
      <c r="AA45" s="51">
        <f t="shared" si="10"/>
        <v>0</v>
      </c>
      <c r="AB45" s="29"/>
      <c r="AC45" s="51">
        <f t="shared" si="11"/>
        <v>0</v>
      </c>
      <c r="AD45" s="50"/>
      <c r="AE45" s="51">
        <f t="shared" si="12"/>
        <v>0</v>
      </c>
      <c r="AF45" s="50"/>
      <c r="AG45" s="51">
        <f t="shared" si="13"/>
        <v>0</v>
      </c>
      <c r="AH45" s="51">
        <v>0</v>
      </c>
      <c r="AI45" s="50"/>
      <c r="AJ45" s="51">
        <f t="shared" si="14"/>
        <v>0</v>
      </c>
      <c r="AK45" s="50"/>
      <c r="AL45" s="51">
        <f t="shared" si="15"/>
        <v>0</v>
      </c>
      <c r="AM45" s="29"/>
      <c r="AN45" s="51">
        <f t="shared" si="16"/>
        <v>0</v>
      </c>
      <c r="AO45" s="50"/>
      <c r="AP45" s="51">
        <f t="shared" si="17"/>
        <v>0</v>
      </c>
      <c r="AQ45" s="50"/>
      <c r="AR45" s="51">
        <f t="shared" si="18"/>
        <v>0</v>
      </c>
      <c r="AS45" s="52" t="s">
        <v>46</v>
      </c>
      <c r="AT45" s="53" t="s">
        <v>25</v>
      </c>
      <c r="AU45" s="54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</row>
    <row r="46" ht="17.25">
      <c r="A46" s="26"/>
      <c r="B46" s="41" t="s">
        <v>26</v>
      </c>
      <c r="C46" s="56" t="s">
        <v>22</v>
      </c>
      <c r="D46" s="28">
        <f>317785.8-66317.9</f>
        <v>251467.89999999999</v>
      </c>
      <c r="E46" s="28"/>
      <c r="F46" s="29">
        <f t="shared" si="0"/>
        <v>251467.89999999999</v>
      </c>
      <c r="G46" s="29"/>
      <c r="H46" s="29">
        <f t="shared" si="1"/>
        <v>251467.89999999999</v>
      </c>
      <c r="I46" s="29"/>
      <c r="J46" s="29">
        <f t="shared" si="2"/>
        <v>251467.89999999999</v>
      </c>
      <c r="K46" s="29"/>
      <c r="L46" s="29">
        <f t="shared" si="3"/>
        <v>251467.89999999999</v>
      </c>
      <c r="M46" s="29"/>
      <c r="N46" s="29">
        <f t="shared" si="4"/>
        <v>251467.89999999999</v>
      </c>
      <c r="O46" s="29"/>
      <c r="P46" s="29">
        <f t="shared" si="5"/>
        <v>251467.89999999999</v>
      </c>
      <c r="Q46" s="29"/>
      <c r="R46" s="29">
        <f t="shared" si="6"/>
        <v>251467.89999999999</v>
      </c>
      <c r="S46" s="29"/>
      <c r="T46" s="29">
        <f t="shared" si="7"/>
        <v>251467.89999999999</v>
      </c>
      <c r="U46" s="29">
        <v>0</v>
      </c>
      <c r="V46" s="29"/>
      <c r="W46" s="29">
        <f t="shared" si="8"/>
        <v>0</v>
      </c>
      <c r="X46" s="29"/>
      <c r="Y46" s="29">
        <f t="shared" si="9"/>
        <v>0</v>
      </c>
      <c r="Z46" s="29"/>
      <c r="AA46" s="29">
        <f t="shared" si="10"/>
        <v>0</v>
      </c>
      <c r="AB46" s="29"/>
      <c r="AC46" s="29">
        <f t="shared" si="11"/>
        <v>0</v>
      </c>
      <c r="AD46" s="29"/>
      <c r="AE46" s="29">
        <f t="shared" si="12"/>
        <v>0</v>
      </c>
      <c r="AF46" s="29"/>
      <c r="AG46" s="29">
        <f t="shared" si="13"/>
        <v>0</v>
      </c>
      <c r="AH46" s="29">
        <v>0</v>
      </c>
      <c r="AI46" s="29"/>
      <c r="AJ46" s="29">
        <f t="shared" si="14"/>
        <v>0</v>
      </c>
      <c r="AK46" s="29"/>
      <c r="AL46" s="29">
        <f t="shared" si="15"/>
        <v>0</v>
      </c>
      <c r="AM46" s="29"/>
      <c r="AN46" s="29">
        <f t="shared" si="16"/>
        <v>0</v>
      </c>
      <c r="AO46" s="29"/>
      <c r="AP46" s="29">
        <f t="shared" si="17"/>
        <v>0</v>
      </c>
      <c r="AQ46" s="29"/>
      <c r="AR46" s="29">
        <f t="shared" si="18"/>
        <v>0</v>
      </c>
      <c r="AS46" s="4" t="s">
        <v>33</v>
      </c>
      <c r="AU46" s="43"/>
    </row>
    <row r="47" s="1" customFormat="1" ht="17.25">
      <c r="A47" s="26"/>
      <c r="B47" s="41" t="s">
        <v>28</v>
      </c>
      <c r="C47" s="56" t="s">
        <v>22</v>
      </c>
      <c r="D47" s="28"/>
      <c r="E47" s="28"/>
      <c r="F47" s="29"/>
      <c r="G47" s="29">
        <v>115387.64353</v>
      </c>
      <c r="H47" s="29">
        <f t="shared" si="1"/>
        <v>115387.64353</v>
      </c>
      <c r="I47" s="29"/>
      <c r="J47" s="29">
        <f t="shared" si="2"/>
        <v>115387.64353</v>
      </c>
      <c r="K47" s="29">
        <v>78425.629000000001</v>
      </c>
      <c r="L47" s="29">
        <f t="shared" si="3"/>
        <v>193813.27253000002</v>
      </c>
      <c r="M47" s="29"/>
      <c r="N47" s="29">
        <f t="shared" si="4"/>
        <v>193813.27253000002</v>
      </c>
      <c r="O47" s="29">
        <v>51598.381999999998</v>
      </c>
      <c r="P47" s="29">
        <f t="shared" si="5"/>
        <v>245411.65453</v>
      </c>
      <c r="Q47" s="29"/>
      <c r="R47" s="29">
        <f t="shared" si="6"/>
        <v>245411.65453</v>
      </c>
      <c r="S47" s="29"/>
      <c r="T47" s="29">
        <f t="shared" si="7"/>
        <v>245411.65453</v>
      </c>
      <c r="U47" s="29"/>
      <c r="V47" s="29"/>
      <c r="W47" s="29"/>
      <c r="X47" s="29"/>
      <c r="Y47" s="29">
        <f t="shared" si="9"/>
        <v>0</v>
      </c>
      <c r="Z47" s="29"/>
      <c r="AA47" s="29">
        <f t="shared" si="10"/>
        <v>0</v>
      </c>
      <c r="AB47" s="29"/>
      <c r="AC47" s="29">
        <f t="shared" si="11"/>
        <v>0</v>
      </c>
      <c r="AD47" s="29"/>
      <c r="AE47" s="29">
        <f t="shared" si="12"/>
        <v>0</v>
      </c>
      <c r="AF47" s="29"/>
      <c r="AG47" s="29">
        <f t="shared" si="13"/>
        <v>0</v>
      </c>
      <c r="AH47" s="29"/>
      <c r="AI47" s="29"/>
      <c r="AJ47" s="29"/>
      <c r="AK47" s="29"/>
      <c r="AL47" s="29">
        <f t="shared" si="15"/>
        <v>0</v>
      </c>
      <c r="AM47" s="29"/>
      <c r="AN47" s="29">
        <f t="shared" si="16"/>
        <v>0</v>
      </c>
      <c r="AO47" s="29"/>
      <c r="AP47" s="29">
        <f t="shared" si="17"/>
        <v>0</v>
      </c>
      <c r="AQ47" s="29"/>
      <c r="AR47" s="29">
        <f t="shared" si="18"/>
        <v>0</v>
      </c>
      <c r="AS47" s="4" t="s">
        <v>46</v>
      </c>
      <c r="AT47" s="1"/>
      <c r="AU47" s="4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ht="34.5">
      <c r="A48" s="26" t="s">
        <v>47</v>
      </c>
      <c r="B48" s="41" t="s">
        <v>48</v>
      </c>
      <c r="C48" s="59" t="s">
        <v>36</v>
      </c>
      <c r="D48" s="28">
        <v>1410.5</v>
      </c>
      <c r="E48" s="28"/>
      <c r="F48" s="29">
        <f t="shared" si="0"/>
        <v>1410.5</v>
      </c>
      <c r="G48" s="29"/>
      <c r="H48" s="29">
        <f t="shared" si="1"/>
        <v>1410.5</v>
      </c>
      <c r="I48" s="29"/>
      <c r="J48" s="29">
        <f t="shared" si="2"/>
        <v>1410.5</v>
      </c>
      <c r="K48" s="29"/>
      <c r="L48" s="29">
        <f t="shared" si="3"/>
        <v>1410.5</v>
      </c>
      <c r="M48" s="29"/>
      <c r="N48" s="29">
        <f t="shared" si="4"/>
        <v>1410.5</v>
      </c>
      <c r="O48" s="29"/>
      <c r="P48" s="29">
        <f t="shared" si="5"/>
        <v>1410.5</v>
      </c>
      <c r="Q48" s="29"/>
      <c r="R48" s="29">
        <f t="shared" si="6"/>
        <v>1410.5</v>
      </c>
      <c r="S48" s="29"/>
      <c r="T48" s="29">
        <f t="shared" si="7"/>
        <v>1410.5</v>
      </c>
      <c r="U48" s="29">
        <v>0</v>
      </c>
      <c r="V48" s="29"/>
      <c r="W48" s="29">
        <f t="shared" si="8"/>
        <v>0</v>
      </c>
      <c r="X48" s="29"/>
      <c r="Y48" s="29">
        <f t="shared" si="9"/>
        <v>0</v>
      </c>
      <c r="Z48" s="29"/>
      <c r="AA48" s="29">
        <f t="shared" si="10"/>
        <v>0</v>
      </c>
      <c r="AB48" s="29"/>
      <c r="AC48" s="29">
        <f t="shared" si="11"/>
        <v>0</v>
      </c>
      <c r="AD48" s="29"/>
      <c r="AE48" s="29">
        <f t="shared" si="12"/>
        <v>0</v>
      </c>
      <c r="AF48" s="29"/>
      <c r="AG48" s="29">
        <f t="shared" si="13"/>
        <v>0</v>
      </c>
      <c r="AH48" s="29">
        <v>0</v>
      </c>
      <c r="AI48" s="29"/>
      <c r="AJ48" s="29">
        <f t="shared" si="14"/>
        <v>0</v>
      </c>
      <c r="AK48" s="29"/>
      <c r="AL48" s="29">
        <f t="shared" si="15"/>
        <v>0</v>
      </c>
      <c r="AM48" s="29"/>
      <c r="AN48" s="29">
        <f t="shared" si="16"/>
        <v>0</v>
      </c>
      <c r="AO48" s="29"/>
      <c r="AP48" s="29">
        <f t="shared" si="17"/>
        <v>0</v>
      </c>
      <c r="AQ48" s="29"/>
      <c r="AR48" s="29">
        <f t="shared" si="18"/>
        <v>0</v>
      </c>
      <c r="AS48" s="4" t="s">
        <v>49</v>
      </c>
      <c r="AU48" s="43"/>
    </row>
    <row r="49" ht="52.5" customHeight="1">
      <c r="A49" s="26"/>
      <c r="B49" s="41"/>
      <c r="C49" s="44" t="s">
        <v>31</v>
      </c>
      <c r="D49" s="28">
        <f>103232.8-1410.5</f>
        <v>101822.3</v>
      </c>
      <c r="E49" s="28"/>
      <c r="F49" s="29">
        <f t="shared" si="0"/>
        <v>101822.3</v>
      </c>
      <c r="G49" s="29"/>
      <c r="H49" s="29">
        <f t="shared" si="1"/>
        <v>101822.3</v>
      </c>
      <c r="I49" s="29"/>
      <c r="J49" s="29">
        <f t="shared" si="2"/>
        <v>101822.3</v>
      </c>
      <c r="K49" s="29"/>
      <c r="L49" s="29">
        <f t="shared" si="3"/>
        <v>101822.3</v>
      </c>
      <c r="M49" s="29"/>
      <c r="N49" s="29">
        <f t="shared" si="4"/>
        <v>101822.3</v>
      </c>
      <c r="O49" s="29"/>
      <c r="P49" s="29">
        <f t="shared" si="5"/>
        <v>101822.3</v>
      </c>
      <c r="Q49" s="29"/>
      <c r="R49" s="29">
        <f t="shared" si="6"/>
        <v>101822.3</v>
      </c>
      <c r="S49" s="29">
        <v>-95363.664000000004</v>
      </c>
      <c r="T49" s="29">
        <f t="shared" si="7"/>
        <v>6458.6359999999986</v>
      </c>
      <c r="U49" s="29">
        <v>0</v>
      </c>
      <c r="V49" s="29"/>
      <c r="W49" s="29">
        <f t="shared" si="8"/>
        <v>0</v>
      </c>
      <c r="X49" s="29"/>
      <c r="Y49" s="29">
        <f t="shared" si="9"/>
        <v>0</v>
      </c>
      <c r="Z49" s="29"/>
      <c r="AA49" s="29">
        <f t="shared" si="10"/>
        <v>0</v>
      </c>
      <c r="AB49" s="29"/>
      <c r="AC49" s="29">
        <f t="shared" si="11"/>
        <v>0</v>
      </c>
      <c r="AD49" s="29"/>
      <c r="AE49" s="29">
        <f t="shared" si="12"/>
        <v>0</v>
      </c>
      <c r="AF49" s="29">
        <v>95363.664000000004</v>
      </c>
      <c r="AG49" s="29">
        <f t="shared" si="13"/>
        <v>95363.664000000004</v>
      </c>
      <c r="AH49" s="29">
        <v>0</v>
      </c>
      <c r="AI49" s="29"/>
      <c r="AJ49" s="29">
        <f t="shared" si="14"/>
        <v>0</v>
      </c>
      <c r="AK49" s="29"/>
      <c r="AL49" s="29">
        <f t="shared" si="15"/>
        <v>0</v>
      </c>
      <c r="AM49" s="29"/>
      <c r="AN49" s="29">
        <f t="shared" si="16"/>
        <v>0</v>
      </c>
      <c r="AO49" s="29"/>
      <c r="AP49" s="29">
        <f t="shared" si="17"/>
        <v>0</v>
      </c>
      <c r="AQ49" s="29"/>
      <c r="AR49" s="29">
        <f t="shared" si="18"/>
        <v>0</v>
      </c>
      <c r="AS49" s="4" t="s">
        <v>49</v>
      </c>
      <c r="AU49" s="43"/>
    </row>
    <row r="50" ht="51.75">
      <c r="A50" s="26" t="s">
        <v>50</v>
      </c>
      <c r="B50" s="41" t="s">
        <v>51</v>
      </c>
      <c r="C50" s="44" t="s">
        <v>31</v>
      </c>
      <c r="D50" s="28">
        <v>101419.89999999999</v>
      </c>
      <c r="E50" s="28"/>
      <c r="F50" s="29">
        <f t="shared" si="0"/>
        <v>101419.89999999999</v>
      </c>
      <c r="G50" s="29">
        <v>435.22268000000003</v>
      </c>
      <c r="H50" s="29">
        <f t="shared" si="1"/>
        <v>101855.12268</v>
      </c>
      <c r="I50" s="29"/>
      <c r="J50" s="29">
        <f t="shared" si="2"/>
        <v>101855.12268</v>
      </c>
      <c r="K50" s="29"/>
      <c r="L50" s="29">
        <f t="shared" si="3"/>
        <v>101855.12268</v>
      </c>
      <c r="M50" s="29"/>
      <c r="N50" s="29">
        <f t="shared" si="4"/>
        <v>101855.12268</v>
      </c>
      <c r="O50" s="29"/>
      <c r="P50" s="29">
        <f t="shared" si="5"/>
        <v>101855.12268</v>
      </c>
      <c r="Q50" s="29"/>
      <c r="R50" s="29">
        <f t="shared" si="6"/>
        <v>101855.12268</v>
      </c>
      <c r="S50" s="29"/>
      <c r="T50" s="29">
        <f t="shared" si="7"/>
        <v>101855.12268</v>
      </c>
      <c r="U50" s="29">
        <v>0</v>
      </c>
      <c r="V50" s="29"/>
      <c r="W50" s="29">
        <f t="shared" si="8"/>
        <v>0</v>
      </c>
      <c r="X50" s="29"/>
      <c r="Y50" s="29">
        <f t="shared" si="9"/>
        <v>0</v>
      </c>
      <c r="Z50" s="29"/>
      <c r="AA50" s="29">
        <f t="shared" si="10"/>
        <v>0</v>
      </c>
      <c r="AB50" s="29"/>
      <c r="AC50" s="29">
        <f t="shared" si="11"/>
        <v>0</v>
      </c>
      <c r="AD50" s="29"/>
      <c r="AE50" s="29">
        <f t="shared" si="12"/>
        <v>0</v>
      </c>
      <c r="AF50" s="29"/>
      <c r="AG50" s="29">
        <f t="shared" si="13"/>
        <v>0</v>
      </c>
      <c r="AH50" s="29">
        <v>0</v>
      </c>
      <c r="AI50" s="29"/>
      <c r="AJ50" s="29">
        <f t="shared" si="14"/>
        <v>0</v>
      </c>
      <c r="AK50" s="29"/>
      <c r="AL50" s="29">
        <f t="shared" si="15"/>
        <v>0</v>
      </c>
      <c r="AM50" s="29"/>
      <c r="AN50" s="29">
        <f t="shared" si="16"/>
        <v>0</v>
      </c>
      <c r="AO50" s="29"/>
      <c r="AP50" s="29">
        <f t="shared" si="17"/>
        <v>0</v>
      </c>
      <c r="AQ50" s="29"/>
      <c r="AR50" s="29">
        <f t="shared" si="18"/>
        <v>0</v>
      </c>
      <c r="AS50" s="4" t="s">
        <v>52</v>
      </c>
      <c r="AU50" s="43"/>
    </row>
    <row r="51" s="1" customFormat="1" ht="51.75">
      <c r="A51" s="26" t="s">
        <v>53</v>
      </c>
      <c r="B51" s="41" t="s">
        <v>54</v>
      </c>
      <c r="C51" s="44" t="s">
        <v>31</v>
      </c>
      <c r="D51" s="28"/>
      <c r="E51" s="28"/>
      <c r="F51" s="29"/>
      <c r="G51" s="29">
        <f>G53</f>
        <v>8404.7960500000008</v>
      </c>
      <c r="H51" s="29">
        <f t="shared" si="1"/>
        <v>8404.7960500000008</v>
      </c>
      <c r="I51" s="29">
        <f>I53</f>
        <v>0</v>
      </c>
      <c r="J51" s="29">
        <f t="shared" si="2"/>
        <v>8404.7960500000008</v>
      </c>
      <c r="K51" s="29">
        <f>K53</f>
        <v>0</v>
      </c>
      <c r="L51" s="29">
        <f t="shared" si="3"/>
        <v>8404.7960500000008</v>
      </c>
      <c r="M51" s="29">
        <f>M53</f>
        <v>0</v>
      </c>
      <c r="N51" s="29">
        <f t="shared" si="4"/>
        <v>8404.7960500000008</v>
      </c>
      <c r="O51" s="29">
        <f>O53</f>
        <v>0</v>
      </c>
      <c r="P51" s="29">
        <f t="shared" si="5"/>
        <v>8404.7960500000008</v>
      </c>
      <c r="Q51" s="29">
        <f>Q53</f>
        <v>0</v>
      </c>
      <c r="R51" s="29">
        <f t="shared" si="6"/>
        <v>8404.7960500000008</v>
      </c>
      <c r="S51" s="29">
        <f>S53</f>
        <v>0</v>
      </c>
      <c r="T51" s="29">
        <f t="shared" si="7"/>
        <v>8404.7960500000008</v>
      </c>
      <c r="U51" s="29"/>
      <c r="V51" s="29"/>
      <c r="W51" s="29"/>
      <c r="X51" s="29">
        <f>X53</f>
        <v>0</v>
      </c>
      <c r="Y51" s="29">
        <f t="shared" si="9"/>
        <v>0</v>
      </c>
      <c r="Z51" s="29">
        <f>Z53</f>
        <v>0</v>
      </c>
      <c r="AA51" s="29">
        <f t="shared" si="10"/>
        <v>0</v>
      </c>
      <c r="AB51" s="29">
        <f>AB53</f>
        <v>0</v>
      </c>
      <c r="AC51" s="29">
        <f t="shared" si="11"/>
        <v>0</v>
      </c>
      <c r="AD51" s="29">
        <f>AD53</f>
        <v>0</v>
      </c>
      <c r="AE51" s="29">
        <f t="shared" si="12"/>
        <v>0</v>
      </c>
      <c r="AF51" s="29">
        <f>AF53</f>
        <v>0</v>
      </c>
      <c r="AG51" s="29">
        <f t="shared" si="13"/>
        <v>0</v>
      </c>
      <c r="AH51" s="29"/>
      <c r="AI51" s="29"/>
      <c r="AJ51" s="29"/>
      <c r="AK51" s="29">
        <f>AK53</f>
        <v>0</v>
      </c>
      <c r="AL51" s="29">
        <f t="shared" si="15"/>
        <v>0</v>
      </c>
      <c r="AM51" s="29">
        <f>AM53</f>
        <v>0</v>
      </c>
      <c r="AN51" s="29">
        <f t="shared" si="16"/>
        <v>0</v>
      </c>
      <c r="AO51" s="29">
        <f>AO53</f>
        <v>0</v>
      </c>
      <c r="AP51" s="29">
        <f t="shared" si="17"/>
        <v>0</v>
      </c>
      <c r="AQ51" s="29">
        <f>AQ53</f>
        <v>0</v>
      </c>
      <c r="AR51" s="29">
        <f t="shared" si="18"/>
        <v>0</v>
      </c>
      <c r="AS51" s="4"/>
      <c r="AT51" s="1"/>
      <c r="AU51" s="4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="1" customFormat="1" ht="17.25">
      <c r="A52" s="26"/>
      <c r="B52" s="41" t="s">
        <v>23</v>
      </c>
      <c r="C52" s="44"/>
      <c r="D52" s="28"/>
      <c r="E52" s="2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4"/>
      <c r="AU52" s="43"/>
    </row>
    <row r="53" s="1" customFormat="1" ht="17.25">
      <c r="A53" s="26"/>
      <c r="B53" s="41" t="s">
        <v>28</v>
      </c>
      <c r="C53" s="64" t="s">
        <v>22</v>
      </c>
      <c r="D53" s="28"/>
      <c r="E53" s="28"/>
      <c r="F53" s="29"/>
      <c r="G53" s="29">
        <v>8404.7960500000008</v>
      </c>
      <c r="H53" s="29">
        <f t="shared" si="1"/>
        <v>8404.7960500000008</v>
      </c>
      <c r="I53" s="29"/>
      <c r="J53" s="29">
        <f t="shared" si="2"/>
        <v>8404.7960500000008</v>
      </c>
      <c r="K53" s="29"/>
      <c r="L53" s="29">
        <f t="shared" si="3"/>
        <v>8404.7960500000008</v>
      </c>
      <c r="M53" s="29"/>
      <c r="N53" s="29">
        <f t="shared" si="4"/>
        <v>8404.7960500000008</v>
      </c>
      <c r="O53" s="29"/>
      <c r="P53" s="29">
        <f t="shared" si="5"/>
        <v>8404.7960500000008</v>
      </c>
      <c r="Q53" s="29"/>
      <c r="R53" s="29">
        <f t="shared" si="6"/>
        <v>8404.7960500000008</v>
      </c>
      <c r="S53" s="29"/>
      <c r="T53" s="29">
        <f t="shared" si="7"/>
        <v>8404.7960500000008</v>
      </c>
      <c r="U53" s="29"/>
      <c r="V53" s="29"/>
      <c r="W53" s="29"/>
      <c r="X53" s="29"/>
      <c r="Y53" s="29">
        <f t="shared" si="9"/>
        <v>0</v>
      </c>
      <c r="Z53" s="29"/>
      <c r="AA53" s="29">
        <f t="shared" si="10"/>
        <v>0</v>
      </c>
      <c r="AB53" s="29"/>
      <c r="AC53" s="29">
        <f t="shared" si="11"/>
        <v>0</v>
      </c>
      <c r="AD53" s="29"/>
      <c r="AE53" s="29">
        <f t="shared" si="12"/>
        <v>0</v>
      </c>
      <c r="AF53" s="29"/>
      <c r="AG53" s="29">
        <f t="shared" si="13"/>
        <v>0</v>
      </c>
      <c r="AH53" s="29"/>
      <c r="AI53" s="29"/>
      <c r="AJ53" s="29"/>
      <c r="AK53" s="29"/>
      <c r="AL53" s="29">
        <f t="shared" si="15"/>
        <v>0</v>
      </c>
      <c r="AM53" s="29"/>
      <c r="AN53" s="29">
        <f t="shared" si="16"/>
        <v>0</v>
      </c>
      <c r="AO53" s="29"/>
      <c r="AP53" s="29">
        <f t="shared" si="17"/>
        <v>0</v>
      </c>
      <c r="AQ53" s="29"/>
      <c r="AR53" s="29">
        <f t="shared" si="18"/>
        <v>0</v>
      </c>
      <c r="AS53" s="4" t="s">
        <v>55</v>
      </c>
      <c r="AT53" s="1"/>
      <c r="AU53" s="4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="1" customFormat="1" ht="51.75">
      <c r="A54" s="26" t="s">
        <v>56</v>
      </c>
      <c r="B54" s="41" t="s">
        <v>57</v>
      </c>
      <c r="C54" s="44" t="s">
        <v>31</v>
      </c>
      <c r="D54" s="28"/>
      <c r="E54" s="28"/>
      <c r="F54" s="29"/>
      <c r="G54" s="29">
        <f>G56</f>
        <v>8439.1239800000003</v>
      </c>
      <c r="H54" s="29">
        <f t="shared" si="1"/>
        <v>8439.1239800000003</v>
      </c>
      <c r="I54" s="29">
        <f>I56</f>
        <v>0</v>
      </c>
      <c r="J54" s="29">
        <f t="shared" si="2"/>
        <v>8439.1239800000003</v>
      </c>
      <c r="K54" s="29">
        <f>K56</f>
        <v>0</v>
      </c>
      <c r="L54" s="29">
        <f t="shared" si="3"/>
        <v>8439.1239800000003</v>
      </c>
      <c r="M54" s="29">
        <f>M56</f>
        <v>0</v>
      </c>
      <c r="N54" s="29">
        <f t="shared" si="4"/>
        <v>8439.1239800000003</v>
      </c>
      <c r="O54" s="29">
        <f>O56</f>
        <v>2534.4090000000001</v>
      </c>
      <c r="P54" s="29">
        <f t="shared" si="5"/>
        <v>10973.53298</v>
      </c>
      <c r="Q54" s="29">
        <f>Q56</f>
        <v>0</v>
      </c>
      <c r="R54" s="29">
        <f t="shared" si="6"/>
        <v>10973.53298</v>
      </c>
      <c r="S54" s="29">
        <f>S56</f>
        <v>0</v>
      </c>
      <c r="T54" s="29">
        <f t="shared" si="7"/>
        <v>10973.53298</v>
      </c>
      <c r="U54" s="29"/>
      <c r="V54" s="29"/>
      <c r="W54" s="29"/>
      <c r="X54" s="29">
        <f>X56</f>
        <v>0</v>
      </c>
      <c r="Y54" s="29">
        <f t="shared" si="9"/>
        <v>0</v>
      </c>
      <c r="Z54" s="29">
        <f>Z56</f>
        <v>0</v>
      </c>
      <c r="AA54" s="29">
        <f t="shared" si="10"/>
        <v>0</v>
      </c>
      <c r="AB54" s="29">
        <f>AB56</f>
        <v>0</v>
      </c>
      <c r="AC54" s="29">
        <f t="shared" si="11"/>
        <v>0</v>
      </c>
      <c r="AD54" s="29">
        <f>AD56</f>
        <v>0</v>
      </c>
      <c r="AE54" s="29">
        <f t="shared" si="12"/>
        <v>0</v>
      </c>
      <c r="AF54" s="29">
        <f>AF56</f>
        <v>0</v>
      </c>
      <c r="AG54" s="29">
        <f t="shared" si="13"/>
        <v>0</v>
      </c>
      <c r="AH54" s="29"/>
      <c r="AI54" s="29"/>
      <c r="AJ54" s="29"/>
      <c r="AK54" s="29">
        <f>AK56</f>
        <v>0</v>
      </c>
      <c r="AL54" s="29">
        <f t="shared" si="15"/>
        <v>0</v>
      </c>
      <c r="AM54" s="29">
        <f>AM56</f>
        <v>0</v>
      </c>
      <c r="AN54" s="29">
        <f t="shared" si="16"/>
        <v>0</v>
      </c>
      <c r="AO54" s="29">
        <f>AO56</f>
        <v>0</v>
      </c>
      <c r="AP54" s="29">
        <f t="shared" si="17"/>
        <v>0</v>
      </c>
      <c r="AQ54" s="29">
        <f>AQ56</f>
        <v>0</v>
      </c>
      <c r="AR54" s="29">
        <f t="shared" si="18"/>
        <v>0</v>
      </c>
      <c r="AS54" s="4"/>
      <c r="AT54" s="1"/>
      <c r="AU54" s="4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="1" customFormat="1" ht="17.25">
      <c r="A55" s="26"/>
      <c r="B55" s="41" t="s">
        <v>23</v>
      </c>
      <c r="C55" s="44"/>
      <c r="D55" s="28"/>
      <c r="E55" s="28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4"/>
      <c r="AT55" s="1"/>
      <c r="AU55" s="43"/>
      <c r="AV55" s="1"/>
      <c r="AW55" s="1"/>
    </row>
    <row r="56" s="1" customFormat="1" ht="17.25">
      <c r="A56" s="26"/>
      <c r="B56" s="41" t="s">
        <v>28</v>
      </c>
      <c r="C56" s="64" t="s">
        <v>22</v>
      </c>
      <c r="D56" s="28"/>
      <c r="E56" s="28"/>
      <c r="F56" s="29"/>
      <c r="G56" s="29">
        <v>8439.1239800000003</v>
      </c>
      <c r="H56" s="29">
        <f t="shared" si="1"/>
        <v>8439.1239800000003</v>
      </c>
      <c r="I56" s="29"/>
      <c r="J56" s="29">
        <f t="shared" si="2"/>
        <v>8439.1239800000003</v>
      </c>
      <c r="K56" s="29"/>
      <c r="L56" s="29">
        <f t="shared" si="3"/>
        <v>8439.1239800000003</v>
      </c>
      <c r="M56" s="29"/>
      <c r="N56" s="29">
        <f t="shared" si="4"/>
        <v>8439.1239800000003</v>
      </c>
      <c r="O56" s="29">
        <v>2534.4090000000001</v>
      </c>
      <c r="P56" s="29">
        <f t="shared" si="5"/>
        <v>10973.53298</v>
      </c>
      <c r="Q56" s="29"/>
      <c r="R56" s="29">
        <f t="shared" si="6"/>
        <v>10973.53298</v>
      </c>
      <c r="S56" s="29"/>
      <c r="T56" s="29">
        <f t="shared" si="7"/>
        <v>10973.53298</v>
      </c>
      <c r="U56" s="29"/>
      <c r="V56" s="29"/>
      <c r="W56" s="29"/>
      <c r="X56" s="29"/>
      <c r="Y56" s="29">
        <f t="shared" si="9"/>
        <v>0</v>
      </c>
      <c r="Z56" s="29"/>
      <c r="AA56" s="29">
        <f t="shared" si="10"/>
        <v>0</v>
      </c>
      <c r="AB56" s="29"/>
      <c r="AC56" s="29">
        <f t="shared" si="11"/>
        <v>0</v>
      </c>
      <c r="AD56" s="29"/>
      <c r="AE56" s="29">
        <f t="shared" si="12"/>
        <v>0</v>
      </c>
      <c r="AF56" s="29"/>
      <c r="AG56" s="29">
        <f t="shared" si="13"/>
        <v>0</v>
      </c>
      <c r="AH56" s="29"/>
      <c r="AI56" s="29"/>
      <c r="AJ56" s="29"/>
      <c r="AK56" s="29"/>
      <c r="AL56" s="29">
        <f t="shared" si="15"/>
        <v>0</v>
      </c>
      <c r="AM56" s="29"/>
      <c r="AN56" s="29">
        <f t="shared" si="16"/>
        <v>0</v>
      </c>
      <c r="AO56" s="29"/>
      <c r="AP56" s="29">
        <f t="shared" si="17"/>
        <v>0</v>
      </c>
      <c r="AQ56" s="29"/>
      <c r="AR56" s="29">
        <f t="shared" si="18"/>
        <v>0</v>
      </c>
      <c r="AS56" s="4" t="s">
        <v>58</v>
      </c>
      <c r="AT56" s="1"/>
      <c r="AU56" s="4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="1" customFormat="1" ht="51.75">
      <c r="A57" s="26" t="s">
        <v>59</v>
      </c>
      <c r="B57" s="41" t="s">
        <v>60</v>
      </c>
      <c r="C57" s="44" t="s">
        <v>31</v>
      </c>
      <c r="D57" s="28"/>
      <c r="E57" s="28"/>
      <c r="F57" s="29"/>
      <c r="G57" s="29">
        <v>70383.903909999994</v>
      </c>
      <c r="H57" s="29">
        <f t="shared" si="1"/>
        <v>70383.903909999994</v>
      </c>
      <c r="I57" s="29"/>
      <c r="J57" s="29">
        <f t="shared" si="2"/>
        <v>70383.903909999994</v>
      </c>
      <c r="K57" s="29"/>
      <c r="L57" s="29">
        <f t="shared" si="3"/>
        <v>70383.903909999994</v>
      </c>
      <c r="M57" s="29"/>
      <c r="N57" s="29">
        <f t="shared" si="4"/>
        <v>70383.903909999994</v>
      </c>
      <c r="O57" s="29"/>
      <c r="P57" s="29">
        <f t="shared" si="5"/>
        <v>70383.903909999994</v>
      </c>
      <c r="Q57" s="29"/>
      <c r="R57" s="29">
        <f t="shared" si="6"/>
        <v>70383.903909999994</v>
      </c>
      <c r="S57" s="29"/>
      <c r="T57" s="29">
        <f t="shared" si="7"/>
        <v>70383.903909999994</v>
      </c>
      <c r="U57" s="29"/>
      <c r="V57" s="29"/>
      <c r="W57" s="29"/>
      <c r="X57" s="29">
        <v>0</v>
      </c>
      <c r="Y57" s="29">
        <f t="shared" si="9"/>
        <v>0</v>
      </c>
      <c r="Z57" s="29">
        <v>0</v>
      </c>
      <c r="AA57" s="29">
        <f t="shared" si="10"/>
        <v>0</v>
      </c>
      <c r="AB57" s="29">
        <v>0</v>
      </c>
      <c r="AC57" s="29">
        <f t="shared" si="11"/>
        <v>0</v>
      </c>
      <c r="AD57" s="29">
        <v>0</v>
      </c>
      <c r="AE57" s="29">
        <f t="shared" si="12"/>
        <v>0</v>
      </c>
      <c r="AF57" s="29">
        <v>0</v>
      </c>
      <c r="AG57" s="29">
        <f t="shared" si="13"/>
        <v>0</v>
      </c>
      <c r="AH57" s="29"/>
      <c r="AI57" s="29"/>
      <c r="AJ57" s="29"/>
      <c r="AK57" s="29">
        <v>0</v>
      </c>
      <c r="AL57" s="29">
        <f t="shared" si="15"/>
        <v>0</v>
      </c>
      <c r="AM57" s="29">
        <v>0</v>
      </c>
      <c r="AN57" s="29">
        <f t="shared" si="16"/>
        <v>0</v>
      </c>
      <c r="AO57" s="29">
        <v>0</v>
      </c>
      <c r="AP57" s="29">
        <f t="shared" si="17"/>
        <v>0</v>
      </c>
      <c r="AQ57" s="29">
        <v>0</v>
      </c>
      <c r="AR57" s="29">
        <f t="shared" si="18"/>
        <v>0</v>
      </c>
      <c r="AS57" s="4" t="s">
        <v>61</v>
      </c>
      <c r="AT57" s="1"/>
      <c r="AU57" s="4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="55" customFormat="1" ht="51.75" hidden="1">
      <c r="A58" s="46" t="s">
        <v>62</v>
      </c>
      <c r="B58" s="47" t="s">
        <v>63</v>
      </c>
      <c r="C58" s="65" t="s">
        <v>31</v>
      </c>
      <c r="D58" s="48"/>
      <c r="E58" s="49"/>
      <c r="F58" s="51"/>
      <c r="G58" s="50"/>
      <c r="H58" s="51">
        <f t="shared" si="1"/>
        <v>0</v>
      </c>
      <c r="I58" s="29"/>
      <c r="J58" s="51">
        <f t="shared" si="2"/>
        <v>0</v>
      </c>
      <c r="K58" s="29"/>
      <c r="L58" s="51">
        <f t="shared" si="3"/>
        <v>0</v>
      </c>
      <c r="M58" s="29"/>
      <c r="N58" s="51">
        <f t="shared" si="4"/>
        <v>0</v>
      </c>
      <c r="O58" s="50"/>
      <c r="P58" s="51">
        <f t="shared" si="5"/>
        <v>0</v>
      </c>
      <c r="Q58" s="29"/>
      <c r="R58" s="51">
        <f t="shared" si="6"/>
        <v>0</v>
      </c>
      <c r="S58" s="50"/>
      <c r="T58" s="51">
        <f t="shared" si="7"/>
        <v>0</v>
      </c>
      <c r="U58" s="51"/>
      <c r="V58" s="50"/>
      <c r="W58" s="51"/>
      <c r="X58" s="50">
        <v>0</v>
      </c>
      <c r="Y58" s="51">
        <f t="shared" si="9"/>
        <v>0</v>
      </c>
      <c r="Z58" s="29">
        <v>0</v>
      </c>
      <c r="AA58" s="51">
        <f t="shared" si="10"/>
        <v>0</v>
      </c>
      <c r="AB58" s="29">
        <v>0</v>
      </c>
      <c r="AC58" s="51">
        <f t="shared" si="11"/>
        <v>0</v>
      </c>
      <c r="AD58" s="50">
        <v>0</v>
      </c>
      <c r="AE58" s="51">
        <f t="shared" si="12"/>
        <v>0</v>
      </c>
      <c r="AF58" s="50">
        <v>0</v>
      </c>
      <c r="AG58" s="51">
        <f t="shared" si="13"/>
        <v>0</v>
      </c>
      <c r="AH58" s="51"/>
      <c r="AI58" s="50"/>
      <c r="AJ58" s="51"/>
      <c r="AK58" s="50">
        <v>0</v>
      </c>
      <c r="AL58" s="51">
        <f t="shared" si="15"/>
        <v>0</v>
      </c>
      <c r="AM58" s="29">
        <v>0</v>
      </c>
      <c r="AN58" s="51">
        <f t="shared" si="16"/>
        <v>0</v>
      </c>
      <c r="AO58" s="50">
        <v>0</v>
      </c>
      <c r="AP58" s="51">
        <f t="shared" si="17"/>
        <v>0</v>
      </c>
      <c r="AQ58" s="50">
        <v>0</v>
      </c>
      <c r="AR58" s="51">
        <f t="shared" si="18"/>
        <v>0</v>
      </c>
      <c r="AS58" s="52" t="s">
        <v>64</v>
      </c>
      <c r="AT58" s="55">
        <v>0</v>
      </c>
      <c r="AU58" s="54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</row>
    <row r="59" s="18" customFormat="1" ht="33.75" customHeight="1">
      <c r="A59" s="19"/>
      <c r="B59" s="20" t="s">
        <v>65</v>
      </c>
      <c r="C59" s="21" t="s">
        <v>22</v>
      </c>
      <c r="D59" s="22">
        <f>D74+D78+D81+D84+D64+D65+D66+D67+D68+D69+D70+D72+D73+D71</f>
        <v>1957174.5</v>
      </c>
      <c r="E59" s="22">
        <f>E74+E78+E81+E84+E64+E65+E66+E67+E68+E69+E70+E72+E73+E71</f>
        <v>0</v>
      </c>
      <c r="F59" s="23">
        <f t="shared" si="0"/>
        <v>1957174.5</v>
      </c>
      <c r="G59" s="23">
        <f>G74+G78+G81+G84+G64+G65+G66+G67+G68+G69+G70+G72+G73+G71+G88</f>
        <v>333694.69675000006</v>
      </c>
      <c r="H59" s="23">
        <f t="shared" si="1"/>
        <v>2290869.1967500001</v>
      </c>
      <c r="I59" s="23">
        <f>I74+I78+I81+I84+I64+I65+I66+I67+I68+I69+I70+I72+I73+I71+I88</f>
        <v>40856.745559999996</v>
      </c>
      <c r="J59" s="23">
        <f t="shared" si="2"/>
        <v>2331725.9423100003</v>
      </c>
      <c r="K59" s="23">
        <f>K74+K78+K81+K84+K64+K65+K66+K67+K68+K69+K70+K72+K73+K71+K88+K89</f>
        <v>531809.2699999999</v>
      </c>
      <c r="L59" s="23">
        <f t="shared" si="3"/>
        <v>2863535.2123100003</v>
      </c>
      <c r="M59" s="23">
        <f>M74+M78+M81+M84+M64+M65+M66+M67+M68+M69+M70+M72+M73+M71+M88+M89</f>
        <v>0</v>
      </c>
      <c r="N59" s="23">
        <f t="shared" si="4"/>
        <v>2863535.2123100003</v>
      </c>
      <c r="O59" s="23">
        <f>O74+O78+O81+O84+O64+O65+O66+O67+O68+O69+O70+O72+O73+O71+O88+O89+O90+O91+O92+O93+O94+O95</f>
        <v>-96244.75</v>
      </c>
      <c r="P59" s="23">
        <f t="shared" si="5"/>
        <v>2767290.4623100003</v>
      </c>
      <c r="Q59" s="23">
        <f>Q74+Q78+Q81+Q84+Q64+Q65+Q66+Q67+Q68+Q69+Q70+Q72+Q73+Q71+Q88+Q89+Q90+Q91+Q92+Q93+Q94+Q95</f>
        <v>46931.813000000002</v>
      </c>
      <c r="R59" s="23">
        <f t="shared" si="6"/>
        <v>2814222.2753100004</v>
      </c>
      <c r="S59" s="23">
        <f>S74+S78+S81+S84+S64+S65+S66+S67+S68+S69+S70+S72+S73+S71+S88+S89+S90+S91+S92+S93+S94+S95+S96+S97</f>
        <v>-1510.4560000000001</v>
      </c>
      <c r="T59" s="23">
        <f t="shared" si="7"/>
        <v>2812711.8193100006</v>
      </c>
      <c r="U59" s="23">
        <f>U74+U78+U81+U84+U64+U65+U66+U67+U68+U69+U70+U72+U73+U71</f>
        <v>1994617.2</v>
      </c>
      <c r="V59" s="23">
        <f>V74+V78+V81+V84+V64+V65+V66+V67+V68+V69+V70+V72+V73+V71</f>
        <v>0</v>
      </c>
      <c r="W59" s="23">
        <f t="shared" si="8"/>
        <v>1994617.2</v>
      </c>
      <c r="X59" s="23">
        <f>X74+X78+X81+X84+X64+X65+X66+X67+X68+X69+X70+X72+X73+X71+X88</f>
        <v>0</v>
      </c>
      <c r="Y59" s="23">
        <f t="shared" si="9"/>
        <v>1994617.2</v>
      </c>
      <c r="Z59" s="23">
        <f>Z74+Z78+Z81+Z84+Z64+Z65+Z66+Z67+Z68+Z69+Z70+Z72+Z73+Z71+Z88</f>
        <v>0</v>
      </c>
      <c r="AA59" s="23">
        <f t="shared" si="10"/>
        <v>1994617.2</v>
      </c>
      <c r="AB59" s="23">
        <f>AB74+AB78+AB81+AB84+AB64+AB65+AB66+AB67+AB68+AB69+AB70+AB72+AB73+AB71+AB88+AB89</f>
        <v>104188.8</v>
      </c>
      <c r="AC59" s="23">
        <f t="shared" si="11"/>
        <v>2098806</v>
      </c>
      <c r="AD59" s="23">
        <f>AD74+AD78+AD81+AD84+AD64+AD65+AD66+AD67+AD68+AD69+AD70+AD72+AD73+AD71+AD88+AD89+AD90+AD91+AD92+AD93+AD94+AD95</f>
        <v>90157.709000000003</v>
      </c>
      <c r="AE59" s="23">
        <f t="shared" si="12"/>
        <v>2188963.7089999998</v>
      </c>
      <c r="AF59" s="23">
        <f>AF74+AF78+AF81+AF84+AF64+AF65+AF66+AF67+AF68+AF69+AF70+AF72+AF73+AF71+AF88+AF89+AF90+AF91+AF92+AF93+AF94+AF95+AF96+AF97</f>
        <v>-165163.55499999999</v>
      </c>
      <c r="AG59" s="23">
        <f t="shared" si="13"/>
        <v>2023800.1539999999</v>
      </c>
      <c r="AH59" s="23">
        <f>AH74+AH78+AH81+AH84+AH64+AH65+AH66+AH67+AH68+AH69+AH70+AH72+AH73+AH71</f>
        <v>1679548.2999999998</v>
      </c>
      <c r="AI59" s="23">
        <f>AI74+AI78+AI81+AI84+AI64+AI65+AI66+AI67+AI68+AI69+AI70+AI72+AI73+AI71</f>
        <v>0</v>
      </c>
      <c r="AJ59" s="23">
        <f t="shared" si="14"/>
        <v>1679548.2999999998</v>
      </c>
      <c r="AK59" s="23">
        <f>AK74+AK78+AK81+AK84+AK64+AK65+AK66+AK67+AK68+AK69+AK70+AK72+AK73+AK71+AK88</f>
        <v>-231023.29000000001</v>
      </c>
      <c r="AL59" s="23">
        <f t="shared" si="15"/>
        <v>1448525.0099999998</v>
      </c>
      <c r="AM59" s="23">
        <f>AM74+AM78+AM81+AM84+AM64+AM65+AM66+AM67+AM68+AM69+AM70+AM72+AM73+AM71+AM88+AM89</f>
        <v>0</v>
      </c>
      <c r="AN59" s="23">
        <f t="shared" si="16"/>
        <v>1448525.0099999998</v>
      </c>
      <c r="AO59" s="23">
        <f>AO74+AO78+AO81+AO84+AO64+AO65+AO66+AO67+AO68+AO69+AO70+AO72+AO73+AO71+AO88+AO89+AO90+AO91+AO92+AO93+AO94+AO95</f>
        <v>240427.576</v>
      </c>
      <c r="AP59" s="23">
        <f t="shared" si="17"/>
        <v>1688952.5859999997</v>
      </c>
      <c r="AQ59" s="23">
        <f>AQ74+AQ78+AQ81+AQ84+AQ64+AQ65+AQ66+AQ67+AQ68+AQ69+AQ70+AQ72+AQ73+AQ71+AQ88+AQ89+AQ90+AQ91+AQ92+AQ93+AQ94+AQ95+AQ96+AQ97</f>
        <v>184663.55499999999</v>
      </c>
      <c r="AR59" s="23">
        <f t="shared" si="18"/>
        <v>1873616.1409999996</v>
      </c>
      <c r="AS59" s="24"/>
      <c r="AT59" s="25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</row>
    <row r="60" s="1" customFormat="1" ht="17.25">
      <c r="A60" s="26"/>
      <c r="B60" s="27" t="s">
        <v>23</v>
      </c>
      <c r="C60" s="66"/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4"/>
      <c r="AT60" s="5"/>
      <c r="AU60" s="4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="30" customFormat="1" ht="17.25" hidden="1">
      <c r="A61" s="31"/>
      <c r="B61" s="32" t="s">
        <v>24</v>
      </c>
      <c r="C61" s="67"/>
      <c r="D61" s="68">
        <f>D76+D64+D65+D66+D67+D68+D69+D70+D72+D73+D71</f>
        <v>904283.50000000012</v>
      </c>
      <c r="E61" s="68">
        <f>E76+E64+E65+E66+E67+E68+E69+E70+E72+E73+E71</f>
        <v>0</v>
      </c>
      <c r="F61" s="68">
        <f t="shared" si="0"/>
        <v>904283.50000000012</v>
      </c>
      <c r="G61" s="69">
        <f>G76+G64+G65+G66+G67+G68+G69+G70+G72+G73+G71+G88</f>
        <v>333694.69675000006</v>
      </c>
      <c r="H61" s="69">
        <f t="shared" si="1"/>
        <v>1237978.1967500001</v>
      </c>
      <c r="I61" s="69">
        <f>I76+I64+I65+I66+I67+I68+I69+I70+I72+I73+I71+I88</f>
        <v>40856.745559999996</v>
      </c>
      <c r="J61" s="69">
        <f t="shared" si="2"/>
        <v>1278834.9423100001</v>
      </c>
      <c r="K61" s="69">
        <f>K76+K64+K65+K66+K67+K68+K69+K70+K72+K73+K71+K88+K89</f>
        <v>531809.2699999999</v>
      </c>
      <c r="L61" s="69">
        <f t="shared" si="3"/>
        <v>1810644.2123099999</v>
      </c>
      <c r="M61" s="69">
        <f>M76+M64+M65+M66+M67+M68+M69+M70+M72+M73+M71+M88+M89</f>
        <v>0</v>
      </c>
      <c r="N61" s="69">
        <f t="shared" si="4"/>
        <v>1810644.2123099999</v>
      </c>
      <c r="O61" s="69">
        <f>O76+O64+O65+O66+O67+O68+O69+O70+O72+O73+O71+O88+O89+O90+O91+O92+O93+O94+O95</f>
        <v>-96244.75</v>
      </c>
      <c r="P61" s="69">
        <f t="shared" si="5"/>
        <v>1714399.4623099999</v>
      </c>
      <c r="Q61" s="29">
        <f>Q76+Q64+Q65+Q66+Q67+Q68+Q69+Q70+Q72+Q73+Q71+Q88+Q89+Q90+Q91+Q92+Q93+Q94+Q95</f>
        <v>46931.813000000002</v>
      </c>
      <c r="R61" s="69">
        <f t="shared" si="6"/>
        <v>1761331.2753099999</v>
      </c>
      <c r="S61" s="50">
        <f>S76+S64+S65+S66+S67+S68+S69+S70+S72+S73+S71+S88+S89+S90+S91+S92+S93+S94+S95+S96+S97</f>
        <v>-1510.4560000000001</v>
      </c>
      <c r="T61" s="69">
        <f t="shared" si="7"/>
        <v>1759820.8193099999</v>
      </c>
      <c r="U61" s="69">
        <f>U76+U64+U65+U66+U67+U68+U69+U70+U72+U73+U71</f>
        <v>1323402.8</v>
      </c>
      <c r="V61" s="69">
        <f>V76+V64+V65+V66+V67+V68+V69+V70+V72+V73+V71</f>
        <v>0</v>
      </c>
      <c r="W61" s="69">
        <f t="shared" si="8"/>
        <v>1323402.8</v>
      </c>
      <c r="X61" s="69">
        <f>X76+X64+X65+X66+X67+X68+X69+X70+X72+X73+X71+X88</f>
        <v>0</v>
      </c>
      <c r="Y61" s="69">
        <f t="shared" si="9"/>
        <v>1323402.8</v>
      </c>
      <c r="Z61" s="69">
        <f>Z76+Z64+Z65+Z66+Z67+Z68+Z69+Z70+Z72+Z73+Z71+Z88</f>
        <v>0</v>
      </c>
      <c r="AA61" s="69">
        <f t="shared" si="10"/>
        <v>1323402.8</v>
      </c>
      <c r="AB61" s="69">
        <f>AB76+AB64+AB65+AB66+AB67+AB68+AB69+AB70+AB72+AB73+AB71+AB88+AB89</f>
        <v>104188.8</v>
      </c>
      <c r="AC61" s="69">
        <f t="shared" si="11"/>
        <v>1427591.6000000001</v>
      </c>
      <c r="AD61" s="69">
        <f>AD76+AD64+AD65+AD66+AD67+AD68+AD69+AD70+AD72+AD73+AD71+AD88+AD89+AD90+AD91+AD92+AD93+AD94+AD95</f>
        <v>90157.709000000003</v>
      </c>
      <c r="AE61" s="69">
        <f t="shared" si="12"/>
        <v>1517749.3090000001</v>
      </c>
      <c r="AF61" s="50">
        <f>AF76+AF64+AF65+AF66+AF67+AF68+AF69+AF70+AF72+AF73+AF71+AF88+AF89+AF90+AF91+AF92+AF93+AF94+AF95+AF96+AF97</f>
        <v>-165163.55499999999</v>
      </c>
      <c r="AG61" s="69">
        <f t="shared" si="13"/>
        <v>1352585.7540000002</v>
      </c>
      <c r="AH61" s="69">
        <f>AH76+AH64+AH65+AH66+AH67+AH68+AH69+AH70+AH72+AH73+AH71</f>
        <v>918578.5</v>
      </c>
      <c r="AI61" s="69">
        <f>AI76+AI64+AI65+AI66+AI67+AI68+AI69+AI70+AI72+AI73+AI71</f>
        <v>0</v>
      </c>
      <c r="AJ61" s="69">
        <f t="shared" si="14"/>
        <v>918578.5</v>
      </c>
      <c r="AK61" s="69">
        <f>AK76+AK64+AK65+AK66+AK67+AK68+AK69+AK70+AK72+AK73+AK71+AK88</f>
        <v>-231023.29000000001</v>
      </c>
      <c r="AL61" s="69">
        <f t="shared" si="15"/>
        <v>687555.20999999996</v>
      </c>
      <c r="AM61" s="69">
        <f>AM76+AM64+AM65+AM66+AM67+AM68+AM69+AM70+AM72+AM73+AM71+AM88+AM89</f>
        <v>0</v>
      </c>
      <c r="AN61" s="69">
        <f t="shared" si="16"/>
        <v>687555.20999999996</v>
      </c>
      <c r="AO61" s="69">
        <f>AO76+AO64+AO65+AO66+AO67+AO68+AO69+AO70+AO72+AO73+AO71+AO88+AO89+AO90+AO91+AO92+AO93+AO94+AO95</f>
        <v>240427.576</v>
      </c>
      <c r="AP61" s="69">
        <f t="shared" si="17"/>
        <v>927982.78599999996</v>
      </c>
      <c r="AQ61" s="50">
        <f>AQ76+AQ64+AQ65+AQ66+AQ67+AQ68+AQ69+AQ70+AQ72+AQ73+AQ71+AQ88+AQ89+AQ90+AQ91+AQ92+AQ93+AQ94+AQ95+AQ96+AQ97</f>
        <v>184663.55499999999</v>
      </c>
      <c r="AR61" s="69">
        <f t="shared" si="18"/>
        <v>1112646.341</v>
      </c>
      <c r="AS61" s="70"/>
      <c r="AT61" s="39" t="s">
        <v>25</v>
      </c>
      <c r="AU61" s="4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7.25">
      <c r="A62" s="26"/>
      <c r="B62" s="41" t="s">
        <v>26</v>
      </c>
      <c r="C62" s="64" t="s">
        <v>22</v>
      </c>
      <c r="D62" s="28">
        <f>D77+D80+D83+D86</f>
        <v>835094.69999999995</v>
      </c>
      <c r="E62" s="28">
        <f>E77+E80+E83+E86</f>
        <v>0</v>
      </c>
      <c r="F62" s="29">
        <f t="shared" si="0"/>
        <v>835094.69999999995</v>
      </c>
      <c r="G62" s="29">
        <f>G77+G80+G83+G86</f>
        <v>0</v>
      </c>
      <c r="H62" s="29">
        <f t="shared" si="1"/>
        <v>835094.69999999995</v>
      </c>
      <c r="I62" s="29">
        <f>I77+I80+I83+I86</f>
        <v>0</v>
      </c>
      <c r="J62" s="29">
        <f t="shared" si="2"/>
        <v>835094.69999999995</v>
      </c>
      <c r="K62" s="29">
        <f>K77+K80+K83+K86</f>
        <v>0</v>
      </c>
      <c r="L62" s="29">
        <f t="shared" si="3"/>
        <v>835094.69999999995</v>
      </c>
      <c r="M62" s="29">
        <f>M77+M80+M83+M86</f>
        <v>0</v>
      </c>
      <c r="N62" s="29">
        <f t="shared" si="4"/>
        <v>835094.69999999995</v>
      </c>
      <c r="O62" s="29">
        <f>O77+O80+O83+O86</f>
        <v>0</v>
      </c>
      <c r="P62" s="29">
        <f t="shared" si="5"/>
        <v>835094.69999999995</v>
      </c>
      <c r="Q62" s="29">
        <f>Q77+Q80+Q83+Q86</f>
        <v>0</v>
      </c>
      <c r="R62" s="29">
        <f t="shared" si="6"/>
        <v>835094.69999999995</v>
      </c>
      <c r="S62" s="29">
        <f>S77+S80+S83+S86</f>
        <v>0</v>
      </c>
      <c r="T62" s="29">
        <f t="shared" si="7"/>
        <v>835094.69999999995</v>
      </c>
      <c r="U62" s="29">
        <f>U77+U80+U83+U86</f>
        <v>452260.20000000001</v>
      </c>
      <c r="V62" s="29">
        <f>V77+V80+V83+V86</f>
        <v>0</v>
      </c>
      <c r="W62" s="29">
        <f t="shared" si="8"/>
        <v>452260.20000000001</v>
      </c>
      <c r="X62" s="29">
        <f>X77+X80+X83+X86</f>
        <v>0</v>
      </c>
      <c r="Y62" s="29">
        <f t="shared" si="9"/>
        <v>452260.20000000001</v>
      </c>
      <c r="Z62" s="29">
        <f>Z77+Z80+Z83+Z86</f>
        <v>0</v>
      </c>
      <c r="AA62" s="29">
        <f t="shared" si="10"/>
        <v>452260.20000000001</v>
      </c>
      <c r="AB62" s="29">
        <f>AB77+AB80+AB83+AB86</f>
        <v>0</v>
      </c>
      <c r="AC62" s="29">
        <f t="shared" si="11"/>
        <v>452260.20000000001</v>
      </c>
      <c r="AD62" s="29">
        <f>AD77+AD80+AD83+AD86</f>
        <v>0</v>
      </c>
      <c r="AE62" s="29">
        <f t="shared" si="12"/>
        <v>452260.20000000001</v>
      </c>
      <c r="AF62" s="29">
        <f>AF77+AF80+AF83+AF86</f>
        <v>0</v>
      </c>
      <c r="AG62" s="29">
        <f t="shared" si="13"/>
        <v>452260.20000000001</v>
      </c>
      <c r="AH62" s="29">
        <f>AH77+AH80+AH83+AH86</f>
        <v>542015.59999999998</v>
      </c>
      <c r="AI62" s="29">
        <f>AI77+AI80+AI83+AI86</f>
        <v>0</v>
      </c>
      <c r="AJ62" s="29">
        <f t="shared" si="14"/>
        <v>542015.59999999998</v>
      </c>
      <c r="AK62" s="29">
        <f>AK77+AK80+AK83+AK86</f>
        <v>0</v>
      </c>
      <c r="AL62" s="29">
        <f t="shared" si="15"/>
        <v>542015.59999999998</v>
      </c>
      <c r="AM62" s="29">
        <f>AM77+AM80+AM83+AM86</f>
        <v>0</v>
      </c>
      <c r="AN62" s="29">
        <f t="shared" si="16"/>
        <v>542015.59999999998</v>
      </c>
      <c r="AO62" s="29">
        <f>AO77+AO80+AO83+AO86</f>
        <v>0</v>
      </c>
      <c r="AP62" s="29">
        <f t="shared" si="17"/>
        <v>542015.59999999998</v>
      </c>
      <c r="AQ62" s="29">
        <f>AQ77+AQ80+AQ83+AQ86</f>
        <v>0</v>
      </c>
      <c r="AR62" s="29">
        <f t="shared" si="18"/>
        <v>542015.59999999998</v>
      </c>
      <c r="AS62" s="4"/>
      <c r="AT62" s="5"/>
      <c r="AU62" s="4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="1" customFormat="1" ht="17.25">
      <c r="A63" s="26"/>
      <c r="B63" s="41" t="s">
        <v>27</v>
      </c>
      <c r="C63" s="64" t="s">
        <v>22</v>
      </c>
      <c r="D63" s="28">
        <f>D87</f>
        <v>217796.29999999999</v>
      </c>
      <c r="E63" s="28">
        <f>E87</f>
        <v>0</v>
      </c>
      <c r="F63" s="29">
        <f t="shared" si="0"/>
        <v>217796.29999999999</v>
      </c>
      <c r="G63" s="29">
        <f>G87</f>
        <v>0</v>
      </c>
      <c r="H63" s="29">
        <f t="shared" si="1"/>
        <v>217796.29999999999</v>
      </c>
      <c r="I63" s="29">
        <f>I87</f>
        <v>0</v>
      </c>
      <c r="J63" s="29">
        <f t="shared" si="2"/>
        <v>217796.29999999999</v>
      </c>
      <c r="K63" s="29">
        <f>K87</f>
        <v>0</v>
      </c>
      <c r="L63" s="29">
        <f t="shared" si="3"/>
        <v>217796.29999999999</v>
      </c>
      <c r="M63" s="29">
        <f>M87</f>
        <v>0</v>
      </c>
      <c r="N63" s="29">
        <f t="shared" si="4"/>
        <v>217796.29999999999</v>
      </c>
      <c r="O63" s="29">
        <f>O87</f>
        <v>0</v>
      </c>
      <c r="P63" s="29">
        <f t="shared" si="5"/>
        <v>217796.29999999999</v>
      </c>
      <c r="Q63" s="29">
        <f>Q87</f>
        <v>0</v>
      </c>
      <c r="R63" s="29">
        <f t="shared" si="6"/>
        <v>217796.29999999999</v>
      </c>
      <c r="S63" s="29">
        <f>S87</f>
        <v>0</v>
      </c>
      <c r="T63" s="29">
        <f t="shared" si="7"/>
        <v>217796.29999999999</v>
      </c>
      <c r="U63" s="29">
        <f>U87</f>
        <v>218954.20000000001</v>
      </c>
      <c r="V63" s="29">
        <f>V87</f>
        <v>0</v>
      </c>
      <c r="W63" s="29">
        <f t="shared" si="8"/>
        <v>218954.20000000001</v>
      </c>
      <c r="X63" s="29">
        <f>X87</f>
        <v>0</v>
      </c>
      <c r="Y63" s="29">
        <f t="shared" si="9"/>
        <v>218954.20000000001</v>
      </c>
      <c r="Z63" s="29">
        <f>Z87</f>
        <v>0</v>
      </c>
      <c r="AA63" s="29">
        <f t="shared" si="10"/>
        <v>218954.20000000001</v>
      </c>
      <c r="AB63" s="29">
        <f>AB87</f>
        <v>0</v>
      </c>
      <c r="AC63" s="29">
        <f t="shared" si="11"/>
        <v>218954.20000000001</v>
      </c>
      <c r="AD63" s="29">
        <f>AD87</f>
        <v>0</v>
      </c>
      <c r="AE63" s="29">
        <f t="shared" si="12"/>
        <v>218954.20000000001</v>
      </c>
      <c r="AF63" s="29">
        <f>AF87</f>
        <v>0</v>
      </c>
      <c r="AG63" s="29">
        <f t="shared" si="13"/>
        <v>218954.20000000001</v>
      </c>
      <c r="AH63" s="29">
        <f>AH87</f>
        <v>218954.20000000001</v>
      </c>
      <c r="AI63" s="29">
        <f>AI87</f>
        <v>0</v>
      </c>
      <c r="AJ63" s="29">
        <f t="shared" si="14"/>
        <v>218954.20000000001</v>
      </c>
      <c r="AK63" s="29">
        <f>AK87</f>
        <v>0</v>
      </c>
      <c r="AL63" s="29">
        <f t="shared" si="15"/>
        <v>218954.20000000001</v>
      </c>
      <c r="AM63" s="29">
        <f>AM87</f>
        <v>0</v>
      </c>
      <c r="AN63" s="29">
        <f t="shared" si="16"/>
        <v>218954.20000000001</v>
      </c>
      <c r="AO63" s="29">
        <f>AO87</f>
        <v>0</v>
      </c>
      <c r="AP63" s="29">
        <f t="shared" si="17"/>
        <v>218954.20000000001</v>
      </c>
      <c r="AQ63" s="29">
        <f>AQ87</f>
        <v>0</v>
      </c>
      <c r="AR63" s="29">
        <f t="shared" si="18"/>
        <v>218954.20000000001</v>
      </c>
      <c r="AS63" s="4"/>
      <c r="AT63" s="5"/>
      <c r="AU63" s="4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ht="51.75">
      <c r="A64" s="26" t="s">
        <v>62</v>
      </c>
      <c r="B64" s="41" t="s">
        <v>66</v>
      </c>
      <c r="C64" s="44" t="s">
        <v>31</v>
      </c>
      <c r="D64" s="28">
        <v>96899.300000000003</v>
      </c>
      <c r="E64" s="28"/>
      <c r="F64" s="29">
        <f t="shared" si="0"/>
        <v>96899.300000000003</v>
      </c>
      <c r="G64" s="29"/>
      <c r="H64" s="29">
        <f t="shared" si="1"/>
        <v>96899.300000000003</v>
      </c>
      <c r="I64" s="29"/>
      <c r="J64" s="29">
        <f t="shared" si="2"/>
        <v>96899.300000000003</v>
      </c>
      <c r="K64" s="29">
        <v>-77399.300000000003</v>
      </c>
      <c r="L64" s="29">
        <f t="shared" si="3"/>
        <v>19500</v>
      </c>
      <c r="M64" s="29"/>
      <c r="N64" s="29">
        <f t="shared" si="4"/>
        <v>19500</v>
      </c>
      <c r="O64" s="29"/>
      <c r="P64" s="29">
        <f t="shared" si="5"/>
        <v>19500</v>
      </c>
      <c r="Q64" s="29"/>
      <c r="R64" s="29">
        <f t="shared" si="6"/>
        <v>19500</v>
      </c>
      <c r="S64" s="29">
        <v>-19500</v>
      </c>
      <c r="T64" s="29">
        <f t="shared" si="7"/>
        <v>0</v>
      </c>
      <c r="U64" s="29">
        <v>301615.5</v>
      </c>
      <c r="V64" s="29"/>
      <c r="W64" s="29">
        <f t="shared" si="8"/>
        <v>301615.5</v>
      </c>
      <c r="X64" s="29"/>
      <c r="Y64" s="29">
        <f t="shared" si="9"/>
        <v>301615.5</v>
      </c>
      <c r="Z64" s="29"/>
      <c r="AA64" s="29">
        <f t="shared" si="10"/>
        <v>301615.5</v>
      </c>
      <c r="AB64" s="29">
        <v>77399.300000000003</v>
      </c>
      <c r="AC64" s="29">
        <f t="shared" si="11"/>
        <v>379014.79999999999</v>
      </c>
      <c r="AD64" s="29"/>
      <c r="AE64" s="29">
        <f t="shared" si="12"/>
        <v>379014.79999999999</v>
      </c>
      <c r="AF64" s="29">
        <v>-165163.55499999999</v>
      </c>
      <c r="AG64" s="29">
        <f t="shared" si="13"/>
        <v>213851.245</v>
      </c>
      <c r="AH64" s="29">
        <v>0</v>
      </c>
      <c r="AI64" s="29"/>
      <c r="AJ64" s="29">
        <f t="shared" si="14"/>
        <v>0</v>
      </c>
      <c r="AK64" s="29"/>
      <c r="AL64" s="29">
        <f t="shared" si="15"/>
        <v>0</v>
      </c>
      <c r="AM64" s="29"/>
      <c r="AN64" s="29">
        <f t="shared" si="16"/>
        <v>0</v>
      </c>
      <c r="AO64" s="29"/>
      <c r="AP64" s="29">
        <f t="shared" si="17"/>
        <v>0</v>
      </c>
      <c r="AQ64" s="29">
        <v>184663.55499999999</v>
      </c>
      <c r="AR64" s="29">
        <f t="shared" si="18"/>
        <v>184663.55499999999</v>
      </c>
      <c r="AS64" s="4" t="s">
        <v>67</v>
      </c>
      <c r="AT64" s="5"/>
      <c r="AU64" s="43"/>
      <c r="AV64" s="1"/>
      <c r="AW64" s="1"/>
    </row>
    <row r="65" ht="51.75">
      <c r="A65" s="26" t="s">
        <v>68</v>
      </c>
      <c r="B65" s="41" t="s">
        <v>69</v>
      </c>
      <c r="C65" s="44" t="s">
        <v>31</v>
      </c>
      <c r="D65" s="28">
        <v>23507.200000000001</v>
      </c>
      <c r="E65" s="28"/>
      <c r="F65" s="29">
        <f t="shared" si="0"/>
        <v>23507.200000000001</v>
      </c>
      <c r="G65" s="29"/>
      <c r="H65" s="29">
        <f t="shared" si="1"/>
        <v>23507.200000000001</v>
      </c>
      <c r="I65" s="29"/>
      <c r="J65" s="29">
        <f t="shared" si="2"/>
        <v>23507.200000000001</v>
      </c>
      <c r="K65" s="29"/>
      <c r="L65" s="29">
        <f t="shared" si="3"/>
        <v>23507.200000000001</v>
      </c>
      <c r="M65" s="29"/>
      <c r="N65" s="29">
        <f t="shared" si="4"/>
        <v>23507.200000000001</v>
      </c>
      <c r="O65" s="29"/>
      <c r="P65" s="29">
        <f t="shared" si="5"/>
        <v>23507.200000000001</v>
      </c>
      <c r="Q65" s="29"/>
      <c r="R65" s="29">
        <f t="shared" si="6"/>
        <v>23507.200000000001</v>
      </c>
      <c r="S65" s="29"/>
      <c r="T65" s="29">
        <f t="shared" si="7"/>
        <v>23507.200000000001</v>
      </c>
      <c r="U65" s="29">
        <v>50000</v>
      </c>
      <c r="V65" s="29"/>
      <c r="W65" s="29">
        <f t="shared" si="8"/>
        <v>50000</v>
      </c>
      <c r="X65" s="29"/>
      <c r="Y65" s="29">
        <f t="shared" si="9"/>
        <v>50000</v>
      </c>
      <c r="Z65" s="29"/>
      <c r="AA65" s="29">
        <f t="shared" si="10"/>
        <v>50000</v>
      </c>
      <c r="AB65" s="29"/>
      <c r="AC65" s="29">
        <f t="shared" si="11"/>
        <v>50000</v>
      </c>
      <c r="AD65" s="29"/>
      <c r="AE65" s="29">
        <f t="shared" si="12"/>
        <v>50000</v>
      </c>
      <c r="AF65" s="29"/>
      <c r="AG65" s="29">
        <f t="shared" si="13"/>
        <v>50000</v>
      </c>
      <c r="AH65" s="29">
        <v>0</v>
      </c>
      <c r="AI65" s="29"/>
      <c r="AJ65" s="29">
        <f t="shared" si="14"/>
        <v>0</v>
      </c>
      <c r="AK65" s="29"/>
      <c r="AL65" s="29">
        <f t="shared" si="15"/>
        <v>0</v>
      </c>
      <c r="AM65" s="29"/>
      <c r="AN65" s="29">
        <f t="shared" si="16"/>
        <v>0</v>
      </c>
      <c r="AO65" s="29"/>
      <c r="AP65" s="29">
        <f t="shared" si="17"/>
        <v>0</v>
      </c>
      <c r="AQ65" s="29"/>
      <c r="AR65" s="29">
        <f t="shared" si="18"/>
        <v>0</v>
      </c>
      <c r="AS65" s="4" t="s">
        <v>70</v>
      </c>
      <c r="AT65" s="5"/>
      <c r="AU65" s="43"/>
      <c r="AV65" s="1"/>
      <c r="AW65" s="1"/>
    </row>
    <row r="66" ht="51.75">
      <c r="A66" s="26" t="s">
        <v>71</v>
      </c>
      <c r="B66" s="41" t="s">
        <v>72</v>
      </c>
      <c r="C66" s="44" t="s">
        <v>31</v>
      </c>
      <c r="D66" s="28">
        <v>80000</v>
      </c>
      <c r="E66" s="28"/>
      <c r="F66" s="29">
        <f t="shared" si="0"/>
        <v>80000</v>
      </c>
      <c r="G66" s="29"/>
      <c r="H66" s="29">
        <f t="shared" si="1"/>
        <v>80000</v>
      </c>
      <c r="I66" s="29"/>
      <c r="J66" s="29">
        <f t="shared" si="2"/>
        <v>80000</v>
      </c>
      <c r="K66" s="29"/>
      <c r="L66" s="29">
        <f t="shared" si="3"/>
        <v>80000</v>
      </c>
      <c r="M66" s="29"/>
      <c r="N66" s="29">
        <f t="shared" si="4"/>
        <v>80000</v>
      </c>
      <c r="O66" s="29">
        <v>-72000</v>
      </c>
      <c r="P66" s="29">
        <f t="shared" si="5"/>
        <v>8000</v>
      </c>
      <c r="Q66" s="29"/>
      <c r="R66" s="29">
        <f t="shared" si="6"/>
        <v>8000</v>
      </c>
      <c r="S66" s="29"/>
      <c r="T66" s="29">
        <f t="shared" si="7"/>
        <v>8000</v>
      </c>
      <c r="U66" s="29">
        <v>100530.10000000001</v>
      </c>
      <c r="V66" s="29"/>
      <c r="W66" s="29">
        <f t="shared" si="8"/>
        <v>100530.10000000001</v>
      </c>
      <c r="X66" s="29"/>
      <c r="Y66" s="29">
        <f t="shared" si="9"/>
        <v>100530.10000000001</v>
      </c>
      <c r="Z66" s="29"/>
      <c r="AA66" s="29">
        <f t="shared" si="10"/>
        <v>100530.10000000001</v>
      </c>
      <c r="AB66" s="29"/>
      <c r="AC66" s="29">
        <f t="shared" si="11"/>
        <v>100530.10000000001</v>
      </c>
      <c r="AD66" s="29"/>
      <c r="AE66" s="29">
        <f t="shared" si="12"/>
        <v>100530.10000000001</v>
      </c>
      <c r="AF66" s="29"/>
      <c r="AG66" s="29">
        <f t="shared" si="13"/>
        <v>100530.10000000001</v>
      </c>
      <c r="AH66" s="29">
        <v>118578.5</v>
      </c>
      <c r="AI66" s="29"/>
      <c r="AJ66" s="29">
        <f t="shared" si="14"/>
        <v>118578.5</v>
      </c>
      <c r="AK66" s="29"/>
      <c r="AL66" s="29">
        <f t="shared" si="15"/>
        <v>118578.5</v>
      </c>
      <c r="AM66" s="29"/>
      <c r="AN66" s="29">
        <f t="shared" si="16"/>
        <v>118578.5</v>
      </c>
      <c r="AO66" s="29">
        <v>72000</v>
      </c>
      <c r="AP66" s="29">
        <f t="shared" si="17"/>
        <v>190578.5</v>
      </c>
      <c r="AQ66" s="29"/>
      <c r="AR66" s="29">
        <f t="shared" si="18"/>
        <v>190578.5</v>
      </c>
      <c r="AS66" s="4" t="s">
        <v>73</v>
      </c>
      <c r="AT66" s="5"/>
      <c r="AU66" s="43"/>
      <c r="AV66" s="1"/>
      <c r="AW66" s="1"/>
    </row>
    <row r="67" ht="51.75">
      <c r="A67" s="26" t="s">
        <v>74</v>
      </c>
      <c r="B67" s="41" t="s">
        <v>75</v>
      </c>
      <c r="C67" s="44" t="s">
        <v>31</v>
      </c>
      <c r="D67" s="28">
        <v>43764.300000000003</v>
      </c>
      <c r="E67" s="28"/>
      <c r="F67" s="29">
        <f t="shared" si="0"/>
        <v>43764.300000000003</v>
      </c>
      <c r="G67" s="29"/>
      <c r="H67" s="29">
        <f t="shared" si="1"/>
        <v>43764.300000000003</v>
      </c>
      <c r="I67" s="29"/>
      <c r="J67" s="29">
        <f t="shared" si="2"/>
        <v>43764.300000000003</v>
      </c>
      <c r="K67" s="29"/>
      <c r="L67" s="29">
        <f t="shared" si="3"/>
        <v>43764.300000000003</v>
      </c>
      <c r="M67" s="29"/>
      <c r="N67" s="29">
        <f t="shared" si="4"/>
        <v>43764.300000000003</v>
      </c>
      <c r="O67" s="29">
        <v>-43764.300000000003</v>
      </c>
      <c r="P67" s="29">
        <f t="shared" si="5"/>
        <v>0</v>
      </c>
      <c r="Q67" s="29"/>
      <c r="R67" s="29">
        <f t="shared" si="6"/>
        <v>0</v>
      </c>
      <c r="S67" s="29"/>
      <c r="T67" s="29">
        <f t="shared" si="7"/>
        <v>0</v>
      </c>
      <c r="U67" s="29">
        <v>0</v>
      </c>
      <c r="V67" s="29"/>
      <c r="W67" s="29">
        <f t="shared" si="8"/>
        <v>0</v>
      </c>
      <c r="X67" s="29"/>
      <c r="Y67" s="29">
        <f t="shared" si="9"/>
        <v>0</v>
      </c>
      <c r="Z67" s="29"/>
      <c r="AA67" s="29">
        <f t="shared" si="10"/>
        <v>0</v>
      </c>
      <c r="AB67" s="29"/>
      <c r="AC67" s="29">
        <f t="shared" si="11"/>
        <v>0</v>
      </c>
      <c r="AD67" s="29">
        <v>43764.300000000003</v>
      </c>
      <c r="AE67" s="29">
        <f t="shared" si="12"/>
        <v>43764.300000000003</v>
      </c>
      <c r="AF67" s="29"/>
      <c r="AG67" s="29">
        <f t="shared" si="13"/>
        <v>43764.300000000003</v>
      </c>
      <c r="AH67" s="29">
        <v>0</v>
      </c>
      <c r="AI67" s="29"/>
      <c r="AJ67" s="29">
        <f t="shared" si="14"/>
        <v>0</v>
      </c>
      <c r="AK67" s="29"/>
      <c r="AL67" s="29">
        <f t="shared" si="15"/>
        <v>0</v>
      </c>
      <c r="AM67" s="29"/>
      <c r="AN67" s="29">
        <f t="shared" si="16"/>
        <v>0</v>
      </c>
      <c r="AO67" s="29"/>
      <c r="AP67" s="29">
        <f t="shared" si="17"/>
        <v>0</v>
      </c>
      <c r="AQ67" s="29"/>
      <c r="AR67" s="29">
        <f t="shared" si="18"/>
        <v>0</v>
      </c>
      <c r="AS67" s="4" t="s">
        <v>76</v>
      </c>
      <c r="AT67" s="5"/>
      <c r="AU67" s="43"/>
      <c r="AV67" s="1"/>
      <c r="AW67" s="1"/>
    </row>
    <row r="68" ht="51.75">
      <c r="A68" s="26" t="s">
        <v>77</v>
      </c>
      <c r="B68" s="41" t="s">
        <v>78</v>
      </c>
      <c r="C68" s="44" t="s">
        <v>31</v>
      </c>
      <c r="D68" s="28">
        <v>4784.2999999999993</v>
      </c>
      <c r="E68" s="28"/>
      <c r="F68" s="29">
        <f t="shared" si="0"/>
        <v>4784.2999999999993</v>
      </c>
      <c r="G68" s="29"/>
      <c r="H68" s="29">
        <f t="shared" si="1"/>
        <v>4784.2999999999993</v>
      </c>
      <c r="I68" s="29"/>
      <c r="J68" s="29">
        <f t="shared" si="2"/>
        <v>4784.2999999999993</v>
      </c>
      <c r="K68" s="29"/>
      <c r="L68" s="29">
        <f t="shared" si="3"/>
        <v>4784.2999999999993</v>
      </c>
      <c r="M68" s="29"/>
      <c r="N68" s="29">
        <f t="shared" si="4"/>
        <v>4784.2999999999993</v>
      </c>
      <c r="O68" s="29"/>
      <c r="P68" s="29">
        <f t="shared" si="5"/>
        <v>4784.2999999999993</v>
      </c>
      <c r="Q68" s="29"/>
      <c r="R68" s="29">
        <f t="shared" si="6"/>
        <v>4784.2999999999993</v>
      </c>
      <c r="S68" s="29"/>
      <c r="T68" s="29">
        <f t="shared" si="7"/>
        <v>4784.2999999999993</v>
      </c>
      <c r="U68" s="29">
        <v>0</v>
      </c>
      <c r="V68" s="29"/>
      <c r="W68" s="29">
        <f t="shared" si="8"/>
        <v>0</v>
      </c>
      <c r="X68" s="29"/>
      <c r="Y68" s="29">
        <f t="shared" si="9"/>
        <v>0</v>
      </c>
      <c r="Z68" s="29"/>
      <c r="AA68" s="29">
        <f t="shared" si="10"/>
        <v>0</v>
      </c>
      <c r="AB68" s="29"/>
      <c r="AC68" s="29">
        <f t="shared" si="11"/>
        <v>0</v>
      </c>
      <c r="AD68" s="29"/>
      <c r="AE68" s="29">
        <f t="shared" si="12"/>
        <v>0</v>
      </c>
      <c r="AF68" s="29"/>
      <c r="AG68" s="29">
        <f t="shared" si="13"/>
        <v>0</v>
      </c>
      <c r="AH68" s="29">
        <v>0</v>
      </c>
      <c r="AI68" s="29"/>
      <c r="AJ68" s="29">
        <f t="shared" si="14"/>
        <v>0</v>
      </c>
      <c r="AK68" s="29"/>
      <c r="AL68" s="29">
        <f t="shared" si="15"/>
        <v>0</v>
      </c>
      <c r="AM68" s="29"/>
      <c r="AN68" s="29">
        <f t="shared" si="16"/>
        <v>0</v>
      </c>
      <c r="AO68" s="29"/>
      <c r="AP68" s="29">
        <f t="shared" si="17"/>
        <v>0</v>
      </c>
      <c r="AQ68" s="29"/>
      <c r="AR68" s="29">
        <f t="shared" si="18"/>
        <v>0</v>
      </c>
      <c r="AS68" s="4" t="s">
        <v>79</v>
      </c>
      <c r="AU68" s="43"/>
      <c r="AV68" s="1"/>
      <c r="AW68" s="1"/>
    </row>
    <row r="69" ht="51.75">
      <c r="A69" s="26" t="s">
        <v>80</v>
      </c>
      <c r="B69" s="41" t="s">
        <v>81</v>
      </c>
      <c r="C69" s="44" t="s">
        <v>31</v>
      </c>
      <c r="D69" s="28">
        <v>26891</v>
      </c>
      <c r="E69" s="28"/>
      <c r="F69" s="29">
        <f t="shared" si="0"/>
        <v>26891</v>
      </c>
      <c r="G69" s="29"/>
      <c r="H69" s="29">
        <f t="shared" si="1"/>
        <v>26891</v>
      </c>
      <c r="I69" s="29"/>
      <c r="J69" s="29">
        <f t="shared" si="2"/>
        <v>26891</v>
      </c>
      <c r="K69" s="29"/>
      <c r="L69" s="29">
        <f t="shared" si="3"/>
        <v>26891</v>
      </c>
      <c r="M69" s="29"/>
      <c r="N69" s="29">
        <f t="shared" si="4"/>
        <v>26891</v>
      </c>
      <c r="O69" s="29"/>
      <c r="P69" s="29">
        <f t="shared" si="5"/>
        <v>26891</v>
      </c>
      <c r="Q69" s="29"/>
      <c r="R69" s="29">
        <f t="shared" si="6"/>
        <v>26891</v>
      </c>
      <c r="S69" s="29"/>
      <c r="T69" s="29">
        <f t="shared" si="7"/>
        <v>26891</v>
      </c>
      <c r="U69" s="29">
        <v>0</v>
      </c>
      <c r="V69" s="29"/>
      <c r="W69" s="29">
        <f t="shared" si="8"/>
        <v>0</v>
      </c>
      <c r="X69" s="29"/>
      <c r="Y69" s="29">
        <f t="shared" si="9"/>
        <v>0</v>
      </c>
      <c r="Z69" s="29"/>
      <c r="AA69" s="29">
        <f t="shared" si="10"/>
        <v>0</v>
      </c>
      <c r="AB69" s="29"/>
      <c r="AC69" s="29">
        <f t="shared" si="11"/>
        <v>0</v>
      </c>
      <c r="AD69" s="29"/>
      <c r="AE69" s="29">
        <f t="shared" si="12"/>
        <v>0</v>
      </c>
      <c r="AF69" s="29"/>
      <c r="AG69" s="29">
        <f t="shared" si="13"/>
        <v>0</v>
      </c>
      <c r="AH69" s="29">
        <v>0</v>
      </c>
      <c r="AI69" s="29"/>
      <c r="AJ69" s="29">
        <f t="shared" si="14"/>
        <v>0</v>
      </c>
      <c r="AK69" s="29"/>
      <c r="AL69" s="29">
        <f t="shared" si="15"/>
        <v>0</v>
      </c>
      <c r="AM69" s="29"/>
      <c r="AN69" s="29">
        <f t="shared" si="16"/>
        <v>0</v>
      </c>
      <c r="AO69" s="29"/>
      <c r="AP69" s="29">
        <f t="shared" si="17"/>
        <v>0</v>
      </c>
      <c r="AQ69" s="29"/>
      <c r="AR69" s="29">
        <f t="shared" si="18"/>
        <v>0</v>
      </c>
      <c r="AS69" s="4" t="s">
        <v>82</v>
      </c>
      <c r="AT69" s="5"/>
      <c r="AU69" s="43"/>
      <c r="AV69" s="1"/>
      <c r="AW69" s="1"/>
    </row>
    <row r="70" ht="69">
      <c r="A70" s="26" t="s">
        <v>83</v>
      </c>
      <c r="B70" s="41" t="s">
        <v>84</v>
      </c>
      <c r="C70" s="44" t="s">
        <v>85</v>
      </c>
      <c r="D70" s="28">
        <v>8990</v>
      </c>
      <c r="E70" s="28"/>
      <c r="F70" s="29">
        <f t="shared" si="0"/>
        <v>8990</v>
      </c>
      <c r="G70" s="29"/>
      <c r="H70" s="29">
        <f t="shared" si="1"/>
        <v>8990</v>
      </c>
      <c r="I70" s="29"/>
      <c r="J70" s="29">
        <f t="shared" si="2"/>
        <v>8990</v>
      </c>
      <c r="K70" s="29"/>
      <c r="L70" s="29">
        <f t="shared" si="3"/>
        <v>8990</v>
      </c>
      <c r="M70" s="29"/>
      <c r="N70" s="29">
        <f t="shared" si="4"/>
        <v>8990</v>
      </c>
      <c r="O70" s="29"/>
      <c r="P70" s="29">
        <f t="shared" si="5"/>
        <v>8990</v>
      </c>
      <c r="Q70" s="29"/>
      <c r="R70" s="29">
        <f t="shared" si="6"/>
        <v>8990</v>
      </c>
      <c r="S70" s="29"/>
      <c r="T70" s="29">
        <f t="shared" si="7"/>
        <v>8990</v>
      </c>
      <c r="U70" s="29">
        <v>0</v>
      </c>
      <c r="V70" s="29"/>
      <c r="W70" s="29">
        <f t="shared" si="8"/>
        <v>0</v>
      </c>
      <c r="X70" s="29"/>
      <c r="Y70" s="29">
        <f t="shared" si="9"/>
        <v>0</v>
      </c>
      <c r="Z70" s="29"/>
      <c r="AA70" s="29">
        <f t="shared" si="10"/>
        <v>0</v>
      </c>
      <c r="AB70" s="29"/>
      <c r="AC70" s="29">
        <f t="shared" si="11"/>
        <v>0</v>
      </c>
      <c r="AD70" s="29"/>
      <c r="AE70" s="29">
        <f t="shared" si="12"/>
        <v>0</v>
      </c>
      <c r="AF70" s="29"/>
      <c r="AG70" s="29">
        <f t="shared" si="13"/>
        <v>0</v>
      </c>
      <c r="AH70" s="29">
        <v>0</v>
      </c>
      <c r="AI70" s="29"/>
      <c r="AJ70" s="29">
        <f t="shared" si="14"/>
        <v>0</v>
      </c>
      <c r="AK70" s="29"/>
      <c r="AL70" s="29">
        <f t="shared" si="15"/>
        <v>0</v>
      </c>
      <c r="AM70" s="29"/>
      <c r="AN70" s="29">
        <f t="shared" si="16"/>
        <v>0</v>
      </c>
      <c r="AO70" s="29"/>
      <c r="AP70" s="29">
        <f t="shared" si="17"/>
        <v>0</v>
      </c>
      <c r="AQ70" s="29"/>
      <c r="AR70" s="29">
        <f t="shared" si="18"/>
        <v>0</v>
      </c>
      <c r="AS70" s="4" t="s">
        <v>86</v>
      </c>
      <c r="AT70" s="5"/>
      <c r="AU70" s="43"/>
      <c r="AV70" s="1"/>
      <c r="AW70" s="1"/>
    </row>
    <row r="71" ht="69">
      <c r="A71" s="26" t="s">
        <v>87</v>
      </c>
      <c r="B71" s="41" t="s">
        <v>88</v>
      </c>
      <c r="C71" s="44" t="s">
        <v>85</v>
      </c>
      <c r="D71" s="28">
        <v>9201</v>
      </c>
      <c r="E71" s="28"/>
      <c r="F71" s="29">
        <f t="shared" si="0"/>
        <v>9201</v>
      </c>
      <c r="G71" s="29"/>
      <c r="H71" s="29">
        <f t="shared" si="1"/>
        <v>9201</v>
      </c>
      <c r="I71" s="29"/>
      <c r="J71" s="29">
        <f t="shared" si="2"/>
        <v>9201</v>
      </c>
      <c r="K71" s="29"/>
      <c r="L71" s="29">
        <f t="shared" si="3"/>
        <v>9201</v>
      </c>
      <c r="M71" s="29"/>
      <c r="N71" s="29">
        <f t="shared" si="4"/>
        <v>9201</v>
      </c>
      <c r="O71" s="29"/>
      <c r="P71" s="29">
        <f t="shared" si="5"/>
        <v>9201</v>
      </c>
      <c r="Q71" s="29"/>
      <c r="R71" s="29">
        <f t="shared" si="6"/>
        <v>9201</v>
      </c>
      <c r="S71" s="29"/>
      <c r="T71" s="29">
        <f t="shared" si="7"/>
        <v>9201</v>
      </c>
      <c r="U71" s="29">
        <v>0</v>
      </c>
      <c r="V71" s="29"/>
      <c r="W71" s="29">
        <f t="shared" si="8"/>
        <v>0</v>
      </c>
      <c r="X71" s="29"/>
      <c r="Y71" s="29">
        <f t="shared" si="9"/>
        <v>0</v>
      </c>
      <c r="Z71" s="29"/>
      <c r="AA71" s="29">
        <f t="shared" si="10"/>
        <v>0</v>
      </c>
      <c r="AB71" s="29"/>
      <c r="AC71" s="29">
        <f t="shared" si="11"/>
        <v>0</v>
      </c>
      <c r="AD71" s="29"/>
      <c r="AE71" s="29">
        <f t="shared" si="12"/>
        <v>0</v>
      </c>
      <c r="AF71" s="29"/>
      <c r="AG71" s="29">
        <f t="shared" si="13"/>
        <v>0</v>
      </c>
      <c r="AH71" s="29">
        <v>0</v>
      </c>
      <c r="AI71" s="29"/>
      <c r="AJ71" s="29">
        <f t="shared" si="14"/>
        <v>0</v>
      </c>
      <c r="AK71" s="29"/>
      <c r="AL71" s="29">
        <f t="shared" si="15"/>
        <v>0</v>
      </c>
      <c r="AM71" s="29"/>
      <c r="AN71" s="29">
        <f t="shared" si="16"/>
        <v>0</v>
      </c>
      <c r="AO71" s="29"/>
      <c r="AP71" s="29">
        <f t="shared" si="17"/>
        <v>0</v>
      </c>
      <c r="AQ71" s="29"/>
      <c r="AR71" s="29">
        <f t="shared" si="18"/>
        <v>0</v>
      </c>
      <c r="AS71" s="4" t="s">
        <v>89</v>
      </c>
      <c r="AT71" s="5"/>
      <c r="AU71" s="43"/>
      <c r="AV71" s="1"/>
      <c r="AW71" s="1"/>
    </row>
    <row r="72" ht="51.75">
      <c r="A72" s="26" t="s">
        <v>90</v>
      </c>
      <c r="B72" s="41" t="s">
        <v>91</v>
      </c>
      <c r="C72" s="44" t="s">
        <v>31</v>
      </c>
      <c r="D72" s="28">
        <v>4000</v>
      </c>
      <c r="E72" s="28"/>
      <c r="F72" s="29">
        <f t="shared" si="0"/>
        <v>4000</v>
      </c>
      <c r="G72" s="29"/>
      <c r="H72" s="29">
        <f t="shared" si="1"/>
        <v>4000</v>
      </c>
      <c r="I72" s="29"/>
      <c r="J72" s="29">
        <f t="shared" si="2"/>
        <v>4000</v>
      </c>
      <c r="K72" s="29"/>
      <c r="L72" s="29">
        <f t="shared" si="3"/>
        <v>4000</v>
      </c>
      <c r="M72" s="29"/>
      <c r="N72" s="29">
        <f t="shared" si="4"/>
        <v>4000</v>
      </c>
      <c r="O72" s="29"/>
      <c r="P72" s="29">
        <f t="shared" si="5"/>
        <v>4000</v>
      </c>
      <c r="Q72" s="29"/>
      <c r="R72" s="29">
        <f t="shared" si="6"/>
        <v>4000</v>
      </c>
      <c r="S72" s="29"/>
      <c r="T72" s="29">
        <f t="shared" si="7"/>
        <v>4000</v>
      </c>
      <c r="U72" s="29">
        <v>34485.800000000003</v>
      </c>
      <c r="V72" s="29"/>
      <c r="W72" s="29">
        <f t="shared" si="8"/>
        <v>34485.800000000003</v>
      </c>
      <c r="X72" s="29"/>
      <c r="Y72" s="29">
        <f t="shared" si="9"/>
        <v>34485.800000000003</v>
      </c>
      <c r="Z72" s="29"/>
      <c r="AA72" s="29">
        <f t="shared" si="10"/>
        <v>34485.800000000003</v>
      </c>
      <c r="AB72" s="29"/>
      <c r="AC72" s="29">
        <f t="shared" si="11"/>
        <v>34485.800000000003</v>
      </c>
      <c r="AD72" s="29"/>
      <c r="AE72" s="29">
        <f t="shared" si="12"/>
        <v>34485.800000000003</v>
      </c>
      <c r="AF72" s="29"/>
      <c r="AG72" s="29">
        <f t="shared" si="13"/>
        <v>34485.800000000003</v>
      </c>
      <c r="AH72" s="29">
        <v>0</v>
      </c>
      <c r="AI72" s="29"/>
      <c r="AJ72" s="29">
        <f t="shared" si="14"/>
        <v>0</v>
      </c>
      <c r="AK72" s="29"/>
      <c r="AL72" s="29">
        <f t="shared" si="15"/>
        <v>0</v>
      </c>
      <c r="AM72" s="29"/>
      <c r="AN72" s="29">
        <f t="shared" si="16"/>
        <v>0</v>
      </c>
      <c r="AO72" s="29"/>
      <c r="AP72" s="29">
        <f t="shared" si="17"/>
        <v>0</v>
      </c>
      <c r="AQ72" s="29"/>
      <c r="AR72" s="29">
        <f t="shared" si="18"/>
        <v>0</v>
      </c>
      <c r="AS72" s="4" t="s">
        <v>92</v>
      </c>
      <c r="AU72" s="43"/>
    </row>
    <row r="73" ht="51.75">
      <c r="A73" s="26" t="s">
        <v>93</v>
      </c>
      <c r="B73" s="41" t="s">
        <v>94</v>
      </c>
      <c r="C73" s="44" t="s">
        <v>31</v>
      </c>
      <c r="D73" s="28">
        <f>6000+246.4</f>
        <v>6246.3999999999996</v>
      </c>
      <c r="E73" s="28"/>
      <c r="F73" s="29">
        <f t="shared" si="0"/>
        <v>6246.3999999999996</v>
      </c>
      <c r="G73" s="29"/>
      <c r="H73" s="29">
        <f t="shared" si="1"/>
        <v>6246.3999999999996</v>
      </c>
      <c r="I73" s="29"/>
      <c r="J73" s="29">
        <f t="shared" si="2"/>
        <v>6246.3999999999996</v>
      </c>
      <c r="K73" s="29"/>
      <c r="L73" s="29">
        <f t="shared" si="3"/>
        <v>6246.3999999999996</v>
      </c>
      <c r="M73" s="29"/>
      <c r="N73" s="29">
        <f t="shared" si="4"/>
        <v>6246.3999999999996</v>
      </c>
      <c r="O73" s="29">
        <v>6317.5600000000004</v>
      </c>
      <c r="P73" s="29">
        <f t="shared" si="5"/>
        <v>12563.959999999999</v>
      </c>
      <c r="Q73" s="29"/>
      <c r="R73" s="29">
        <f t="shared" si="6"/>
        <v>12563.959999999999</v>
      </c>
      <c r="S73" s="29"/>
      <c r="T73" s="29">
        <f t="shared" si="7"/>
        <v>12563.959999999999</v>
      </c>
      <c r="U73" s="29">
        <v>36771.400000000001</v>
      </c>
      <c r="V73" s="29"/>
      <c r="W73" s="29">
        <f t="shared" si="8"/>
        <v>36771.400000000001</v>
      </c>
      <c r="X73" s="29"/>
      <c r="Y73" s="29">
        <f t="shared" si="9"/>
        <v>36771.400000000001</v>
      </c>
      <c r="Z73" s="29"/>
      <c r="AA73" s="29">
        <f t="shared" si="10"/>
        <v>36771.400000000001</v>
      </c>
      <c r="AB73" s="29"/>
      <c r="AC73" s="29">
        <f t="shared" si="11"/>
        <v>36771.400000000001</v>
      </c>
      <c r="AD73" s="29">
        <v>-6317.5600000000004</v>
      </c>
      <c r="AE73" s="29">
        <f t="shared" si="12"/>
        <v>30453.84</v>
      </c>
      <c r="AF73" s="29"/>
      <c r="AG73" s="29">
        <f t="shared" si="13"/>
        <v>30453.84</v>
      </c>
      <c r="AH73" s="29">
        <v>0</v>
      </c>
      <c r="AI73" s="29"/>
      <c r="AJ73" s="29">
        <f t="shared" si="14"/>
        <v>0</v>
      </c>
      <c r="AK73" s="29"/>
      <c r="AL73" s="29">
        <f t="shared" si="15"/>
        <v>0</v>
      </c>
      <c r="AM73" s="29"/>
      <c r="AN73" s="29">
        <f t="shared" si="16"/>
        <v>0</v>
      </c>
      <c r="AO73" s="29"/>
      <c r="AP73" s="29">
        <f t="shared" si="17"/>
        <v>0</v>
      </c>
      <c r="AQ73" s="29"/>
      <c r="AR73" s="29">
        <f t="shared" si="18"/>
        <v>0</v>
      </c>
      <c r="AS73" s="4" t="s">
        <v>95</v>
      </c>
      <c r="AU73" s="43"/>
    </row>
    <row r="74" ht="51.75">
      <c r="A74" s="26" t="s">
        <v>96</v>
      </c>
      <c r="B74" s="41" t="s">
        <v>97</v>
      </c>
      <c r="C74" s="44" t="s">
        <v>98</v>
      </c>
      <c r="D74" s="28">
        <f>D76+D77</f>
        <v>895059.19999999995</v>
      </c>
      <c r="E74" s="28">
        <f>E76+E77</f>
        <v>0</v>
      </c>
      <c r="F74" s="29">
        <f t="shared" si="0"/>
        <v>895059.19999999995</v>
      </c>
      <c r="G74" s="29">
        <f>G76+G77</f>
        <v>333642.24808000005</v>
      </c>
      <c r="H74" s="29">
        <f t="shared" si="1"/>
        <v>1228701.44808</v>
      </c>
      <c r="I74" s="29">
        <f>I76+I77</f>
        <v>40856.745559999996</v>
      </c>
      <c r="J74" s="29">
        <f t="shared" si="2"/>
        <v>1269558.19364</v>
      </c>
      <c r="K74" s="29">
        <f>K76+K77</f>
        <v>609208.56999999995</v>
      </c>
      <c r="L74" s="29">
        <f t="shared" si="3"/>
        <v>1878766.76364</v>
      </c>
      <c r="M74" s="29">
        <f>M76+M77</f>
        <v>0</v>
      </c>
      <c r="N74" s="29">
        <f t="shared" si="4"/>
        <v>1878766.76364</v>
      </c>
      <c r="O74" s="29">
        <f>O76+O77</f>
        <v>0</v>
      </c>
      <c r="P74" s="29">
        <f t="shared" si="5"/>
        <v>1878766.76364</v>
      </c>
      <c r="Q74" s="29">
        <f>Q76+Q77</f>
        <v>46931.813000000002</v>
      </c>
      <c r="R74" s="29">
        <f t="shared" si="6"/>
        <v>1925698.5766400001</v>
      </c>
      <c r="S74" s="29">
        <f>S76+S77</f>
        <v>18226.374</v>
      </c>
      <c r="T74" s="29">
        <f t="shared" si="7"/>
        <v>1943924.9506400002</v>
      </c>
      <c r="U74" s="29">
        <f>U76+U77</f>
        <v>800000</v>
      </c>
      <c r="V74" s="29">
        <f>V76+V77</f>
        <v>0</v>
      </c>
      <c r="W74" s="29">
        <f t="shared" si="8"/>
        <v>800000</v>
      </c>
      <c r="X74" s="29">
        <f>X76+X77</f>
        <v>0</v>
      </c>
      <c r="Y74" s="29">
        <f t="shared" si="9"/>
        <v>800000</v>
      </c>
      <c r="Z74" s="29">
        <f>Z76+Z77</f>
        <v>0</v>
      </c>
      <c r="AA74" s="29">
        <f t="shared" si="10"/>
        <v>800000</v>
      </c>
      <c r="AB74" s="29">
        <f>AB76+AB77</f>
        <v>0</v>
      </c>
      <c r="AC74" s="29">
        <f t="shared" si="11"/>
        <v>800000</v>
      </c>
      <c r="AD74" s="29">
        <f>AD76+AD77</f>
        <v>0</v>
      </c>
      <c r="AE74" s="29">
        <f t="shared" si="12"/>
        <v>800000</v>
      </c>
      <c r="AF74" s="29">
        <f>AF76+AF77</f>
        <v>0</v>
      </c>
      <c r="AG74" s="29">
        <f t="shared" si="13"/>
        <v>800000</v>
      </c>
      <c r="AH74" s="29">
        <f>AH76+AH77</f>
        <v>800000</v>
      </c>
      <c r="AI74" s="29">
        <f>AI76+AI77</f>
        <v>0</v>
      </c>
      <c r="AJ74" s="29">
        <f t="shared" si="14"/>
        <v>800000</v>
      </c>
      <c r="AK74" s="29">
        <f>AK76+AK77</f>
        <v>-231023.29000000001</v>
      </c>
      <c r="AL74" s="29">
        <f t="shared" si="15"/>
        <v>568976.70999999996</v>
      </c>
      <c r="AM74" s="29">
        <f>AM76+AM77</f>
        <v>0</v>
      </c>
      <c r="AN74" s="29">
        <f t="shared" si="16"/>
        <v>568976.70999999996</v>
      </c>
      <c r="AO74" s="29">
        <f>AO76+AO77</f>
        <v>0</v>
      </c>
      <c r="AP74" s="29">
        <f t="shared" si="17"/>
        <v>568976.70999999996</v>
      </c>
      <c r="AQ74" s="29">
        <f>AQ76+AQ77</f>
        <v>0</v>
      </c>
      <c r="AR74" s="29">
        <f t="shared" si="18"/>
        <v>568976.70999999996</v>
      </c>
      <c r="AU74" s="43"/>
    </row>
    <row r="75" ht="17.25">
      <c r="A75" s="26"/>
      <c r="B75" s="58" t="s">
        <v>23</v>
      </c>
      <c r="C75" s="66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U75" s="43"/>
    </row>
    <row r="76" s="45" customFormat="1" ht="17.25" hidden="1">
      <c r="A76" s="46"/>
      <c r="B76" s="47" t="s">
        <v>24</v>
      </c>
      <c r="C76" s="71"/>
      <c r="D76" s="48">
        <f>600000</f>
        <v>600000</v>
      </c>
      <c r="E76" s="49"/>
      <c r="F76" s="48">
        <f t="shared" si="0"/>
        <v>600000</v>
      </c>
      <c r="G76" s="50">
        <f>231023.29+16916.26938+85702.6887</f>
        <v>333642.24808000005</v>
      </c>
      <c r="H76" s="51">
        <f t="shared" si="1"/>
        <v>933642.24808000005</v>
      </c>
      <c r="I76" s="29">
        <f>-85702.6887+87800.0887+38759.34556</f>
        <v>40856.745559999996</v>
      </c>
      <c r="J76" s="51">
        <f t="shared" si="2"/>
        <v>974498.99364</v>
      </c>
      <c r="K76" s="29">
        <v>609208.56999999995</v>
      </c>
      <c r="L76" s="51">
        <f t="shared" si="3"/>
        <v>1583707.5636399998</v>
      </c>
      <c r="M76" s="29"/>
      <c r="N76" s="51">
        <f t="shared" si="4"/>
        <v>1583707.5636399998</v>
      </c>
      <c r="O76" s="50"/>
      <c r="P76" s="51">
        <f t="shared" si="5"/>
        <v>1583707.5636399998</v>
      </c>
      <c r="Q76" s="29">
        <v>46931.813000000002</v>
      </c>
      <c r="R76" s="51">
        <f t="shared" si="6"/>
        <v>1630639.3766399999</v>
      </c>
      <c r="S76" s="50">
        <f>18226.374-14000+14000</f>
        <v>18226.374</v>
      </c>
      <c r="T76" s="51">
        <f t="shared" si="7"/>
        <v>1648865.75064</v>
      </c>
      <c r="U76" s="51">
        <f>800000</f>
        <v>800000</v>
      </c>
      <c r="V76" s="50"/>
      <c r="W76" s="51">
        <f t="shared" si="8"/>
        <v>800000</v>
      </c>
      <c r="X76" s="50"/>
      <c r="Y76" s="51">
        <f t="shared" si="9"/>
        <v>800000</v>
      </c>
      <c r="Z76" s="29"/>
      <c r="AA76" s="51">
        <f t="shared" si="10"/>
        <v>800000</v>
      </c>
      <c r="AB76" s="29"/>
      <c r="AC76" s="51">
        <f t="shared" si="11"/>
        <v>800000</v>
      </c>
      <c r="AD76" s="50"/>
      <c r="AE76" s="51">
        <f t="shared" si="12"/>
        <v>800000</v>
      </c>
      <c r="AF76" s="50">
        <f>-14000+14000</f>
        <v>0</v>
      </c>
      <c r="AG76" s="51">
        <f t="shared" si="13"/>
        <v>800000</v>
      </c>
      <c r="AH76" s="51">
        <f>800000</f>
        <v>800000</v>
      </c>
      <c r="AI76" s="50"/>
      <c r="AJ76" s="51">
        <f t="shared" si="14"/>
        <v>800000</v>
      </c>
      <c r="AK76" s="50">
        <v>-231023.29000000001</v>
      </c>
      <c r="AL76" s="51">
        <f t="shared" si="15"/>
        <v>568976.70999999996</v>
      </c>
      <c r="AM76" s="29"/>
      <c r="AN76" s="51">
        <f t="shared" si="16"/>
        <v>568976.70999999996</v>
      </c>
      <c r="AO76" s="50"/>
      <c r="AP76" s="51">
        <f t="shared" si="17"/>
        <v>568976.70999999996</v>
      </c>
      <c r="AQ76" s="50">
        <f>-14000+14000</f>
        <v>0</v>
      </c>
      <c r="AR76" s="51">
        <f t="shared" si="18"/>
        <v>568976.70999999996</v>
      </c>
      <c r="AS76" s="52" t="s">
        <v>99</v>
      </c>
      <c r="AT76" s="53" t="s">
        <v>25</v>
      </c>
      <c r="AU76" s="54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</row>
    <row r="77" ht="17.25">
      <c r="A77" s="26"/>
      <c r="B77" s="41" t="s">
        <v>26</v>
      </c>
      <c r="C77" s="64" t="s">
        <v>22</v>
      </c>
      <c r="D77" s="28">
        <f>248115.7+46943.5</f>
        <v>295059.20000000001</v>
      </c>
      <c r="E77" s="28"/>
      <c r="F77" s="29">
        <f t="shared" si="0"/>
        <v>295059.20000000001</v>
      </c>
      <c r="G77" s="29"/>
      <c r="H77" s="29">
        <f t="shared" si="1"/>
        <v>295059.20000000001</v>
      </c>
      <c r="I77" s="29"/>
      <c r="J77" s="29">
        <f t="shared" si="2"/>
        <v>295059.20000000001</v>
      </c>
      <c r="K77" s="29"/>
      <c r="L77" s="29">
        <f t="shared" si="3"/>
        <v>295059.20000000001</v>
      </c>
      <c r="M77" s="29"/>
      <c r="N77" s="29">
        <f t="shared" si="4"/>
        <v>295059.20000000001</v>
      </c>
      <c r="O77" s="29"/>
      <c r="P77" s="29">
        <f t="shared" si="5"/>
        <v>295059.20000000001</v>
      </c>
      <c r="Q77" s="29"/>
      <c r="R77" s="29">
        <f t="shared" si="6"/>
        <v>295059.20000000001</v>
      </c>
      <c r="S77" s="29"/>
      <c r="T77" s="29">
        <f t="shared" si="7"/>
        <v>295059.20000000001</v>
      </c>
      <c r="U77" s="29">
        <v>0</v>
      </c>
      <c r="V77" s="29"/>
      <c r="W77" s="29">
        <f t="shared" si="8"/>
        <v>0</v>
      </c>
      <c r="X77" s="29"/>
      <c r="Y77" s="29">
        <f t="shared" si="9"/>
        <v>0</v>
      </c>
      <c r="Z77" s="29"/>
      <c r="AA77" s="29">
        <f t="shared" si="10"/>
        <v>0</v>
      </c>
      <c r="AB77" s="29"/>
      <c r="AC77" s="29">
        <f t="shared" si="11"/>
        <v>0</v>
      </c>
      <c r="AD77" s="29"/>
      <c r="AE77" s="29">
        <f t="shared" si="12"/>
        <v>0</v>
      </c>
      <c r="AF77" s="29"/>
      <c r="AG77" s="29">
        <f t="shared" si="13"/>
        <v>0</v>
      </c>
      <c r="AH77" s="29">
        <v>0</v>
      </c>
      <c r="AI77" s="29"/>
      <c r="AJ77" s="29">
        <f t="shared" si="14"/>
        <v>0</v>
      </c>
      <c r="AK77" s="29"/>
      <c r="AL77" s="29">
        <f t="shared" si="15"/>
        <v>0</v>
      </c>
      <c r="AM77" s="29"/>
      <c r="AN77" s="29">
        <f t="shared" si="16"/>
        <v>0</v>
      </c>
      <c r="AO77" s="29"/>
      <c r="AP77" s="29">
        <f t="shared" si="17"/>
        <v>0</v>
      </c>
      <c r="AQ77" s="29"/>
      <c r="AR77" s="29">
        <f t="shared" si="18"/>
        <v>0</v>
      </c>
      <c r="AS77" s="4" t="s">
        <v>100</v>
      </c>
      <c r="AU77" s="43"/>
    </row>
    <row r="78" ht="69">
      <c r="A78" s="26" t="s">
        <v>101</v>
      </c>
      <c r="B78" s="41" t="s">
        <v>102</v>
      </c>
      <c r="C78" s="44" t="s">
        <v>31</v>
      </c>
      <c r="D78" s="28">
        <f>D80</f>
        <v>152958.39999999999</v>
      </c>
      <c r="E78" s="28">
        <f>E80</f>
        <v>0</v>
      </c>
      <c r="F78" s="29">
        <f t="shared" si="0"/>
        <v>152958.39999999999</v>
      </c>
      <c r="G78" s="29">
        <f>G80</f>
        <v>0</v>
      </c>
      <c r="H78" s="29">
        <f t="shared" si="1"/>
        <v>152958.39999999999</v>
      </c>
      <c r="I78" s="29">
        <f>I80</f>
        <v>0</v>
      </c>
      <c r="J78" s="29">
        <f t="shared" si="2"/>
        <v>152958.39999999999</v>
      </c>
      <c r="K78" s="29">
        <f>K80</f>
        <v>0</v>
      </c>
      <c r="L78" s="29">
        <f t="shared" si="3"/>
        <v>152958.39999999999</v>
      </c>
      <c r="M78" s="29">
        <f>M80</f>
        <v>0</v>
      </c>
      <c r="N78" s="29">
        <f t="shared" si="4"/>
        <v>152958.39999999999</v>
      </c>
      <c r="O78" s="29">
        <f>O80</f>
        <v>0</v>
      </c>
      <c r="P78" s="29">
        <f t="shared" si="5"/>
        <v>152958.39999999999</v>
      </c>
      <c r="Q78" s="29">
        <f>Q80</f>
        <v>0</v>
      </c>
      <c r="R78" s="29">
        <f t="shared" si="6"/>
        <v>152958.39999999999</v>
      </c>
      <c r="S78" s="29">
        <f>S80</f>
        <v>0</v>
      </c>
      <c r="T78" s="29">
        <f t="shared" si="7"/>
        <v>152958.39999999999</v>
      </c>
      <c r="U78" s="29">
        <f>U80</f>
        <v>0</v>
      </c>
      <c r="V78" s="29">
        <f>V80</f>
        <v>0</v>
      </c>
      <c r="W78" s="29">
        <f t="shared" si="8"/>
        <v>0</v>
      </c>
      <c r="X78" s="29">
        <f>X80</f>
        <v>0</v>
      </c>
      <c r="Y78" s="29">
        <f t="shared" si="9"/>
        <v>0</v>
      </c>
      <c r="Z78" s="29">
        <f>Z80</f>
        <v>0</v>
      </c>
      <c r="AA78" s="29">
        <f t="shared" si="10"/>
        <v>0</v>
      </c>
      <c r="AB78" s="29">
        <f>AB80</f>
        <v>0</v>
      </c>
      <c r="AC78" s="29">
        <f t="shared" si="11"/>
        <v>0</v>
      </c>
      <c r="AD78" s="29">
        <f>AD80</f>
        <v>0</v>
      </c>
      <c r="AE78" s="29">
        <f t="shared" si="12"/>
        <v>0</v>
      </c>
      <c r="AF78" s="29">
        <f>AF80</f>
        <v>0</v>
      </c>
      <c r="AG78" s="29">
        <f t="shared" si="13"/>
        <v>0</v>
      </c>
      <c r="AH78" s="29">
        <f>AH80</f>
        <v>0</v>
      </c>
      <c r="AI78" s="29">
        <f>AI80</f>
        <v>0</v>
      </c>
      <c r="AJ78" s="29">
        <f t="shared" si="14"/>
        <v>0</v>
      </c>
      <c r="AK78" s="29">
        <f>AK80</f>
        <v>0</v>
      </c>
      <c r="AL78" s="29">
        <f t="shared" si="15"/>
        <v>0</v>
      </c>
      <c r="AM78" s="29">
        <f>AM80</f>
        <v>0</v>
      </c>
      <c r="AN78" s="29">
        <f t="shared" si="16"/>
        <v>0</v>
      </c>
      <c r="AO78" s="29">
        <f>AO80</f>
        <v>0</v>
      </c>
      <c r="AP78" s="29">
        <f t="shared" si="17"/>
        <v>0</v>
      </c>
      <c r="AQ78" s="29">
        <f>AQ80</f>
        <v>0</v>
      </c>
      <c r="AR78" s="29">
        <f t="shared" si="18"/>
        <v>0</v>
      </c>
      <c r="AU78" s="43"/>
    </row>
    <row r="79" ht="17.25">
      <c r="A79" s="26"/>
      <c r="B79" s="58" t="s">
        <v>23</v>
      </c>
      <c r="C79" s="66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U79" s="43"/>
    </row>
    <row r="80" ht="17.25">
      <c r="A80" s="26"/>
      <c r="B80" s="41" t="s">
        <v>26</v>
      </c>
      <c r="C80" s="64" t="s">
        <v>22</v>
      </c>
      <c r="D80" s="28">
        <f>199901.9-46943.5</f>
        <v>152958.39999999999</v>
      </c>
      <c r="E80" s="28"/>
      <c r="F80" s="29">
        <f t="shared" si="0"/>
        <v>152958.39999999999</v>
      </c>
      <c r="G80" s="29"/>
      <c r="H80" s="29">
        <f t="shared" si="1"/>
        <v>152958.39999999999</v>
      </c>
      <c r="I80" s="29"/>
      <c r="J80" s="29">
        <f t="shared" si="2"/>
        <v>152958.39999999999</v>
      </c>
      <c r="K80" s="29"/>
      <c r="L80" s="29">
        <f t="shared" si="3"/>
        <v>152958.39999999999</v>
      </c>
      <c r="M80" s="29"/>
      <c r="N80" s="29">
        <f t="shared" si="4"/>
        <v>152958.39999999999</v>
      </c>
      <c r="O80" s="29"/>
      <c r="P80" s="29">
        <f t="shared" si="5"/>
        <v>152958.39999999999</v>
      </c>
      <c r="Q80" s="29"/>
      <c r="R80" s="29">
        <f t="shared" si="6"/>
        <v>152958.39999999999</v>
      </c>
      <c r="S80" s="29"/>
      <c r="T80" s="29">
        <f t="shared" si="7"/>
        <v>152958.39999999999</v>
      </c>
      <c r="U80" s="29">
        <v>0</v>
      </c>
      <c r="V80" s="29"/>
      <c r="W80" s="29">
        <f t="shared" si="8"/>
        <v>0</v>
      </c>
      <c r="X80" s="29"/>
      <c r="Y80" s="29">
        <f t="shared" si="9"/>
        <v>0</v>
      </c>
      <c r="Z80" s="29"/>
      <c r="AA80" s="29">
        <f t="shared" si="10"/>
        <v>0</v>
      </c>
      <c r="AB80" s="29"/>
      <c r="AC80" s="29">
        <f t="shared" si="11"/>
        <v>0</v>
      </c>
      <c r="AD80" s="29"/>
      <c r="AE80" s="29">
        <f t="shared" si="12"/>
        <v>0</v>
      </c>
      <c r="AF80" s="29"/>
      <c r="AG80" s="29">
        <f t="shared" si="13"/>
        <v>0</v>
      </c>
      <c r="AH80" s="29">
        <v>0</v>
      </c>
      <c r="AI80" s="29"/>
      <c r="AJ80" s="29">
        <f t="shared" si="14"/>
        <v>0</v>
      </c>
      <c r="AK80" s="29"/>
      <c r="AL80" s="29">
        <f t="shared" si="15"/>
        <v>0</v>
      </c>
      <c r="AM80" s="29"/>
      <c r="AN80" s="29">
        <f t="shared" si="16"/>
        <v>0</v>
      </c>
      <c r="AO80" s="29"/>
      <c r="AP80" s="29">
        <f t="shared" si="17"/>
        <v>0</v>
      </c>
      <c r="AQ80" s="29"/>
      <c r="AR80" s="29">
        <f t="shared" si="18"/>
        <v>0</v>
      </c>
      <c r="AS80" s="4" t="s">
        <v>100</v>
      </c>
      <c r="AU80" s="43"/>
    </row>
    <row r="81" ht="103.5">
      <c r="A81" s="26" t="s">
        <v>103</v>
      </c>
      <c r="B81" s="41" t="s">
        <v>104</v>
      </c>
      <c r="C81" s="44" t="s">
        <v>98</v>
      </c>
      <c r="D81" s="28">
        <f>D83</f>
        <v>314478.40000000002</v>
      </c>
      <c r="E81" s="28">
        <f>E83</f>
        <v>0</v>
      </c>
      <c r="F81" s="29">
        <f t="shared" ref="F81:F144" si="19">D81+E81</f>
        <v>314478.40000000002</v>
      </c>
      <c r="G81" s="29">
        <f>G83</f>
        <v>0</v>
      </c>
      <c r="H81" s="29">
        <f t="shared" ref="H81:H141" si="20">F81+G81</f>
        <v>314478.40000000002</v>
      </c>
      <c r="I81" s="29">
        <f>I83</f>
        <v>0</v>
      </c>
      <c r="J81" s="29">
        <f t="shared" ref="J81:J113" si="21">H81+I81</f>
        <v>314478.40000000002</v>
      </c>
      <c r="K81" s="29">
        <f>K83</f>
        <v>0</v>
      </c>
      <c r="L81" s="29">
        <f t="shared" ref="L81:L113" si="22">J81+K81</f>
        <v>314478.40000000002</v>
      </c>
      <c r="M81" s="29">
        <f>M83</f>
        <v>0</v>
      </c>
      <c r="N81" s="29">
        <f t="shared" ref="N81:N107" si="23">L81+M81</f>
        <v>314478.40000000002</v>
      </c>
      <c r="O81" s="29">
        <f>O83</f>
        <v>0</v>
      </c>
      <c r="P81" s="29">
        <f t="shared" ref="P81:P107" si="24">N81+O81</f>
        <v>314478.40000000002</v>
      </c>
      <c r="Q81" s="29">
        <f>Q83</f>
        <v>0</v>
      </c>
      <c r="R81" s="29">
        <f t="shared" ref="R81:R101" si="25">P81+Q81</f>
        <v>314478.40000000002</v>
      </c>
      <c r="S81" s="29">
        <f>S83</f>
        <v>0</v>
      </c>
      <c r="T81" s="29">
        <f t="shared" ref="T81:T101" si="26">R81+S81</f>
        <v>314478.40000000002</v>
      </c>
      <c r="U81" s="29">
        <f>U83</f>
        <v>379275.5</v>
      </c>
      <c r="V81" s="29">
        <f>V83</f>
        <v>0</v>
      </c>
      <c r="W81" s="29">
        <f t="shared" ref="W81:W100" si="27">U81+V81</f>
        <v>379275.5</v>
      </c>
      <c r="X81" s="29">
        <f>X83</f>
        <v>0</v>
      </c>
      <c r="Y81" s="29">
        <f t="shared" ref="Y81:Y101" si="28">W81+X81</f>
        <v>379275.5</v>
      </c>
      <c r="Z81" s="29">
        <f>Z83</f>
        <v>0</v>
      </c>
      <c r="AA81" s="29">
        <f t="shared" ref="AA81:AA101" si="29">Y81+Z81</f>
        <v>379275.5</v>
      </c>
      <c r="AB81" s="29">
        <f>AB83</f>
        <v>0</v>
      </c>
      <c r="AC81" s="29">
        <f t="shared" ref="AC81:AC101" si="30">AA81+AB81</f>
        <v>379275.5</v>
      </c>
      <c r="AD81" s="29">
        <f>AD83</f>
        <v>0</v>
      </c>
      <c r="AE81" s="29">
        <f t="shared" ref="AE81:AE101" si="31">AC81+AD81</f>
        <v>379275.5</v>
      </c>
      <c r="AF81" s="29">
        <f>AF83</f>
        <v>0</v>
      </c>
      <c r="AG81" s="29">
        <f t="shared" ref="AG81:AG101" si="32">AE81+AF81</f>
        <v>379275.5</v>
      </c>
      <c r="AH81" s="29">
        <f>AH83</f>
        <v>469030.90000000002</v>
      </c>
      <c r="AI81" s="29">
        <f>AI83</f>
        <v>0</v>
      </c>
      <c r="AJ81" s="29">
        <f t="shared" ref="AJ81:AJ100" si="33">AH81+AI81</f>
        <v>469030.90000000002</v>
      </c>
      <c r="AK81" s="29">
        <f>AK83</f>
        <v>0</v>
      </c>
      <c r="AL81" s="29">
        <f t="shared" ref="AL81:AL101" si="34">AJ81+AK81</f>
        <v>469030.90000000002</v>
      </c>
      <c r="AM81" s="29">
        <f>AM83</f>
        <v>0</v>
      </c>
      <c r="AN81" s="29">
        <f t="shared" ref="AN81:AN101" si="35">AL81+AM81</f>
        <v>469030.90000000002</v>
      </c>
      <c r="AO81" s="29">
        <f>AO83</f>
        <v>0</v>
      </c>
      <c r="AP81" s="29">
        <f t="shared" ref="AP81:AP101" si="36">AN81+AO81</f>
        <v>469030.90000000002</v>
      </c>
      <c r="AQ81" s="29">
        <f>AQ83</f>
        <v>0</v>
      </c>
      <c r="AR81" s="29">
        <f t="shared" ref="AR81:AR101" si="37">AP81+AQ81</f>
        <v>469030.90000000002</v>
      </c>
      <c r="AU81" s="43"/>
    </row>
    <row r="82" ht="17.25">
      <c r="A82" s="26"/>
      <c r="B82" s="41" t="s">
        <v>23</v>
      </c>
      <c r="C82" s="66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U82" s="43"/>
    </row>
    <row r="83" ht="17.25">
      <c r="A83" s="26"/>
      <c r="B83" s="41" t="s">
        <v>26</v>
      </c>
      <c r="C83" s="64" t="s">
        <v>22</v>
      </c>
      <c r="D83" s="28">
        <v>314478.40000000002</v>
      </c>
      <c r="E83" s="28"/>
      <c r="F83" s="29">
        <f t="shared" si="19"/>
        <v>314478.40000000002</v>
      </c>
      <c r="G83" s="29"/>
      <c r="H83" s="29">
        <f t="shared" si="20"/>
        <v>314478.40000000002</v>
      </c>
      <c r="I83" s="29"/>
      <c r="J83" s="29">
        <f t="shared" si="21"/>
        <v>314478.40000000002</v>
      </c>
      <c r="K83" s="29"/>
      <c r="L83" s="29">
        <f t="shared" si="22"/>
        <v>314478.40000000002</v>
      </c>
      <c r="M83" s="29"/>
      <c r="N83" s="29">
        <f t="shared" si="23"/>
        <v>314478.40000000002</v>
      </c>
      <c r="O83" s="29"/>
      <c r="P83" s="29">
        <f t="shared" si="24"/>
        <v>314478.40000000002</v>
      </c>
      <c r="Q83" s="29"/>
      <c r="R83" s="29">
        <f t="shared" si="25"/>
        <v>314478.40000000002</v>
      </c>
      <c r="S83" s="29"/>
      <c r="T83" s="29">
        <f t="shared" si="26"/>
        <v>314478.40000000002</v>
      </c>
      <c r="U83" s="29">
        <v>379275.5</v>
      </c>
      <c r="V83" s="29"/>
      <c r="W83" s="29">
        <f t="shared" si="27"/>
        <v>379275.5</v>
      </c>
      <c r="X83" s="29"/>
      <c r="Y83" s="29">
        <f t="shared" si="28"/>
        <v>379275.5</v>
      </c>
      <c r="Z83" s="29"/>
      <c r="AA83" s="29">
        <f t="shared" si="29"/>
        <v>379275.5</v>
      </c>
      <c r="AB83" s="29"/>
      <c r="AC83" s="29">
        <f t="shared" si="30"/>
        <v>379275.5</v>
      </c>
      <c r="AD83" s="29"/>
      <c r="AE83" s="29">
        <f t="shared" si="31"/>
        <v>379275.5</v>
      </c>
      <c r="AF83" s="29"/>
      <c r="AG83" s="29">
        <f t="shared" si="32"/>
        <v>379275.5</v>
      </c>
      <c r="AH83" s="29">
        <v>469030.90000000002</v>
      </c>
      <c r="AI83" s="29"/>
      <c r="AJ83" s="29">
        <f t="shared" si="33"/>
        <v>469030.90000000002</v>
      </c>
      <c r="AK83" s="29"/>
      <c r="AL83" s="29">
        <f t="shared" si="34"/>
        <v>469030.90000000002</v>
      </c>
      <c r="AM83" s="29"/>
      <c r="AN83" s="29">
        <f t="shared" si="35"/>
        <v>469030.90000000002</v>
      </c>
      <c r="AO83" s="29"/>
      <c r="AP83" s="29">
        <f t="shared" si="36"/>
        <v>469030.90000000002</v>
      </c>
      <c r="AQ83" s="29"/>
      <c r="AR83" s="29">
        <f t="shared" si="37"/>
        <v>469030.90000000002</v>
      </c>
      <c r="AS83" s="4" t="s">
        <v>105</v>
      </c>
      <c r="AU83" s="43"/>
    </row>
    <row r="84" ht="51.75">
      <c r="A84" s="26" t="s">
        <v>106</v>
      </c>
      <c r="B84" s="41" t="s">
        <v>107</v>
      </c>
      <c r="C84" s="44" t="s">
        <v>98</v>
      </c>
      <c r="D84" s="28">
        <f>D86+D87</f>
        <v>290395</v>
      </c>
      <c r="E84" s="28">
        <f>E86+E87</f>
        <v>0</v>
      </c>
      <c r="F84" s="29">
        <f t="shared" si="19"/>
        <v>290395</v>
      </c>
      <c r="G84" s="29">
        <f>G86+G87</f>
        <v>0</v>
      </c>
      <c r="H84" s="29">
        <f t="shared" si="20"/>
        <v>290395</v>
      </c>
      <c r="I84" s="29">
        <f>I86+I87</f>
        <v>0</v>
      </c>
      <c r="J84" s="29">
        <f t="shared" si="21"/>
        <v>290395</v>
      </c>
      <c r="K84" s="29">
        <f>K86+K87</f>
        <v>0</v>
      </c>
      <c r="L84" s="29">
        <f t="shared" si="22"/>
        <v>290395</v>
      </c>
      <c r="M84" s="29">
        <f>M86+M87</f>
        <v>0</v>
      </c>
      <c r="N84" s="29">
        <f t="shared" si="23"/>
        <v>290395</v>
      </c>
      <c r="O84" s="29">
        <f>O86+O87</f>
        <v>0</v>
      </c>
      <c r="P84" s="29">
        <f t="shared" si="24"/>
        <v>290395</v>
      </c>
      <c r="Q84" s="29">
        <f>Q86+Q87</f>
        <v>0</v>
      </c>
      <c r="R84" s="29">
        <f t="shared" si="25"/>
        <v>290395</v>
      </c>
      <c r="S84" s="29">
        <f>S86+S87</f>
        <v>0</v>
      </c>
      <c r="T84" s="29">
        <f t="shared" si="26"/>
        <v>290395</v>
      </c>
      <c r="U84" s="29">
        <f>U86+U87</f>
        <v>291938.90000000002</v>
      </c>
      <c r="V84" s="29">
        <f>V86+V87</f>
        <v>0</v>
      </c>
      <c r="W84" s="29">
        <f t="shared" si="27"/>
        <v>291938.90000000002</v>
      </c>
      <c r="X84" s="29">
        <f>X86+X87</f>
        <v>0</v>
      </c>
      <c r="Y84" s="29">
        <f t="shared" si="28"/>
        <v>291938.90000000002</v>
      </c>
      <c r="Z84" s="29">
        <f>Z86+Z87</f>
        <v>0</v>
      </c>
      <c r="AA84" s="29">
        <f t="shared" si="29"/>
        <v>291938.90000000002</v>
      </c>
      <c r="AB84" s="29">
        <f>AB86+AB87</f>
        <v>0</v>
      </c>
      <c r="AC84" s="29">
        <f t="shared" si="30"/>
        <v>291938.90000000002</v>
      </c>
      <c r="AD84" s="29">
        <f>AD86+AD87</f>
        <v>0</v>
      </c>
      <c r="AE84" s="29">
        <f t="shared" si="31"/>
        <v>291938.90000000002</v>
      </c>
      <c r="AF84" s="29">
        <f>AF86+AF87</f>
        <v>0</v>
      </c>
      <c r="AG84" s="29">
        <f t="shared" si="32"/>
        <v>291938.90000000002</v>
      </c>
      <c r="AH84" s="29">
        <f>AH86+AH87</f>
        <v>291938.90000000002</v>
      </c>
      <c r="AI84" s="29">
        <f>AI86+AI87</f>
        <v>0</v>
      </c>
      <c r="AJ84" s="29">
        <f t="shared" si="33"/>
        <v>291938.90000000002</v>
      </c>
      <c r="AK84" s="29">
        <f>AK86+AK87</f>
        <v>0</v>
      </c>
      <c r="AL84" s="29">
        <f t="shared" si="34"/>
        <v>291938.90000000002</v>
      </c>
      <c r="AM84" s="29">
        <f>AM86+AM87</f>
        <v>0</v>
      </c>
      <c r="AN84" s="29">
        <f t="shared" si="35"/>
        <v>291938.90000000002</v>
      </c>
      <c r="AO84" s="29">
        <f>AO86+AO87</f>
        <v>0</v>
      </c>
      <c r="AP84" s="29">
        <f t="shared" si="36"/>
        <v>291938.90000000002</v>
      </c>
      <c r="AQ84" s="29">
        <f>AQ86+AQ87</f>
        <v>0</v>
      </c>
      <c r="AR84" s="29">
        <f t="shared" si="37"/>
        <v>291938.90000000002</v>
      </c>
      <c r="AU84" s="43"/>
    </row>
    <row r="85" ht="17.25">
      <c r="A85" s="26"/>
      <c r="B85" s="41" t="s">
        <v>23</v>
      </c>
      <c r="C85" s="66"/>
      <c r="D85" s="28"/>
      <c r="E85" s="28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U85" s="43"/>
    </row>
    <row r="86" ht="17.25">
      <c r="A86" s="26"/>
      <c r="B86" s="41" t="s">
        <v>26</v>
      </c>
      <c r="C86" s="64" t="s">
        <v>22</v>
      </c>
      <c r="D86" s="28">
        <v>72598.699999999997</v>
      </c>
      <c r="E86" s="28"/>
      <c r="F86" s="29">
        <f t="shared" si="19"/>
        <v>72598.699999999997</v>
      </c>
      <c r="G86" s="29"/>
      <c r="H86" s="29">
        <f t="shared" si="20"/>
        <v>72598.699999999997</v>
      </c>
      <c r="I86" s="29"/>
      <c r="J86" s="29">
        <f t="shared" si="21"/>
        <v>72598.699999999997</v>
      </c>
      <c r="K86" s="29"/>
      <c r="L86" s="29">
        <f t="shared" si="22"/>
        <v>72598.699999999997</v>
      </c>
      <c r="M86" s="29"/>
      <c r="N86" s="29">
        <f t="shared" si="23"/>
        <v>72598.699999999997</v>
      </c>
      <c r="O86" s="29"/>
      <c r="P86" s="29">
        <f t="shared" si="24"/>
        <v>72598.699999999997</v>
      </c>
      <c r="Q86" s="29"/>
      <c r="R86" s="29">
        <f t="shared" si="25"/>
        <v>72598.699999999997</v>
      </c>
      <c r="S86" s="29"/>
      <c r="T86" s="29">
        <f t="shared" si="26"/>
        <v>72598.699999999997</v>
      </c>
      <c r="U86" s="29">
        <v>72984.699999999997</v>
      </c>
      <c r="V86" s="29"/>
      <c r="W86" s="29">
        <f t="shared" si="27"/>
        <v>72984.699999999997</v>
      </c>
      <c r="X86" s="29"/>
      <c r="Y86" s="29">
        <f t="shared" si="28"/>
        <v>72984.699999999997</v>
      </c>
      <c r="Z86" s="29"/>
      <c r="AA86" s="29">
        <f t="shared" si="29"/>
        <v>72984.699999999997</v>
      </c>
      <c r="AB86" s="29"/>
      <c r="AC86" s="29">
        <f t="shared" si="30"/>
        <v>72984.699999999997</v>
      </c>
      <c r="AD86" s="29"/>
      <c r="AE86" s="29">
        <f t="shared" si="31"/>
        <v>72984.699999999997</v>
      </c>
      <c r="AF86" s="29"/>
      <c r="AG86" s="29">
        <f t="shared" si="32"/>
        <v>72984.699999999997</v>
      </c>
      <c r="AH86" s="29">
        <v>72984.699999999997</v>
      </c>
      <c r="AI86" s="29"/>
      <c r="AJ86" s="29">
        <f t="shared" si="33"/>
        <v>72984.699999999997</v>
      </c>
      <c r="AK86" s="29"/>
      <c r="AL86" s="29">
        <f t="shared" si="34"/>
        <v>72984.699999999997</v>
      </c>
      <c r="AM86" s="29"/>
      <c r="AN86" s="29">
        <f t="shared" si="35"/>
        <v>72984.699999999997</v>
      </c>
      <c r="AO86" s="29"/>
      <c r="AP86" s="29">
        <f t="shared" si="36"/>
        <v>72984.699999999997</v>
      </c>
      <c r="AQ86" s="29"/>
      <c r="AR86" s="29">
        <f t="shared" si="37"/>
        <v>72984.699999999997</v>
      </c>
      <c r="AS86" s="4" t="s">
        <v>108</v>
      </c>
      <c r="AU86" s="43"/>
    </row>
    <row r="87" ht="17.25">
      <c r="A87" s="26"/>
      <c r="B87" s="41" t="s">
        <v>27</v>
      </c>
      <c r="C87" s="64" t="s">
        <v>22</v>
      </c>
      <c r="D87" s="28">
        <v>217796.29999999999</v>
      </c>
      <c r="E87" s="28"/>
      <c r="F87" s="29">
        <f t="shared" si="19"/>
        <v>217796.29999999999</v>
      </c>
      <c r="G87" s="29"/>
      <c r="H87" s="29">
        <f t="shared" si="20"/>
        <v>217796.29999999999</v>
      </c>
      <c r="I87" s="29"/>
      <c r="J87" s="29">
        <f t="shared" si="21"/>
        <v>217796.29999999999</v>
      </c>
      <c r="K87" s="29"/>
      <c r="L87" s="29">
        <f t="shared" si="22"/>
        <v>217796.29999999999</v>
      </c>
      <c r="M87" s="29"/>
      <c r="N87" s="29">
        <f t="shared" si="23"/>
        <v>217796.29999999999</v>
      </c>
      <c r="O87" s="29"/>
      <c r="P87" s="29">
        <f t="shared" si="24"/>
        <v>217796.29999999999</v>
      </c>
      <c r="Q87" s="29"/>
      <c r="R87" s="29">
        <f t="shared" si="25"/>
        <v>217796.29999999999</v>
      </c>
      <c r="S87" s="29"/>
      <c r="T87" s="29">
        <f t="shared" si="26"/>
        <v>217796.29999999999</v>
      </c>
      <c r="U87" s="29">
        <v>218954.20000000001</v>
      </c>
      <c r="V87" s="29"/>
      <c r="W87" s="29">
        <f t="shared" si="27"/>
        <v>218954.20000000001</v>
      </c>
      <c r="X87" s="29"/>
      <c r="Y87" s="29">
        <f t="shared" si="28"/>
        <v>218954.20000000001</v>
      </c>
      <c r="Z87" s="29"/>
      <c r="AA87" s="29">
        <f t="shared" si="29"/>
        <v>218954.20000000001</v>
      </c>
      <c r="AB87" s="29"/>
      <c r="AC87" s="29">
        <f t="shared" si="30"/>
        <v>218954.20000000001</v>
      </c>
      <c r="AD87" s="29"/>
      <c r="AE87" s="29">
        <f t="shared" si="31"/>
        <v>218954.20000000001</v>
      </c>
      <c r="AF87" s="29"/>
      <c r="AG87" s="29">
        <f t="shared" si="32"/>
        <v>218954.20000000001</v>
      </c>
      <c r="AH87" s="29">
        <v>218954.20000000001</v>
      </c>
      <c r="AI87" s="29"/>
      <c r="AJ87" s="29">
        <f t="shared" si="33"/>
        <v>218954.20000000001</v>
      </c>
      <c r="AK87" s="29"/>
      <c r="AL87" s="29">
        <f t="shared" si="34"/>
        <v>218954.20000000001</v>
      </c>
      <c r="AM87" s="29"/>
      <c r="AN87" s="29">
        <f t="shared" si="35"/>
        <v>218954.20000000001</v>
      </c>
      <c r="AO87" s="29"/>
      <c r="AP87" s="29">
        <f t="shared" si="36"/>
        <v>218954.20000000001</v>
      </c>
      <c r="AQ87" s="29"/>
      <c r="AR87" s="29">
        <f t="shared" si="37"/>
        <v>218954.20000000001</v>
      </c>
      <c r="AS87" s="4" t="s">
        <v>108</v>
      </c>
      <c r="AU87" s="43"/>
    </row>
    <row r="88" s="1" customFormat="1" ht="51.75">
      <c r="A88" s="26" t="s">
        <v>109</v>
      </c>
      <c r="B88" s="41" t="s">
        <v>110</v>
      </c>
      <c r="C88" s="44" t="s">
        <v>31</v>
      </c>
      <c r="D88" s="28"/>
      <c r="E88" s="28"/>
      <c r="F88" s="29"/>
      <c r="G88" s="29">
        <v>52.44867</v>
      </c>
      <c r="H88" s="29">
        <f t="shared" si="20"/>
        <v>52.44867</v>
      </c>
      <c r="I88" s="29"/>
      <c r="J88" s="29">
        <f t="shared" si="21"/>
        <v>52.44867</v>
      </c>
      <c r="K88" s="29"/>
      <c r="L88" s="29">
        <f t="shared" si="22"/>
        <v>52.44867</v>
      </c>
      <c r="M88" s="29"/>
      <c r="N88" s="29">
        <f t="shared" si="23"/>
        <v>52.44867</v>
      </c>
      <c r="O88" s="29"/>
      <c r="P88" s="29">
        <f t="shared" si="24"/>
        <v>52.44867</v>
      </c>
      <c r="Q88" s="29"/>
      <c r="R88" s="29">
        <f t="shared" si="25"/>
        <v>52.44867</v>
      </c>
      <c r="S88" s="29"/>
      <c r="T88" s="29">
        <f t="shared" si="26"/>
        <v>52.44867</v>
      </c>
      <c r="U88" s="29"/>
      <c r="V88" s="29"/>
      <c r="W88" s="29"/>
      <c r="X88" s="29">
        <v>0</v>
      </c>
      <c r="Y88" s="29">
        <f t="shared" si="28"/>
        <v>0</v>
      </c>
      <c r="Z88" s="29">
        <v>0</v>
      </c>
      <c r="AA88" s="29">
        <f t="shared" si="29"/>
        <v>0</v>
      </c>
      <c r="AB88" s="29">
        <v>0</v>
      </c>
      <c r="AC88" s="29">
        <f t="shared" si="30"/>
        <v>0</v>
      </c>
      <c r="AD88" s="29">
        <v>0</v>
      </c>
      <c r="AE88" s="29">
        <f t="shared" si="31"/>
        <v>0</v>
      </c>
      <c r="AF88" s="29">
        <v>0</v>
      </c>
      <c r="AG88" s="29">
        <f t="shared" si="32"/>
        <v>0</v>
      </c>
      <c r="AH88" s="29"/>
      <c r="AI88" s="29"/>
      <c r="AJ88" s="29"/>
      <c r="AK88" s="29">
        <v>0</v>
      </c>
      <c r="AL88" s="29">
        <f t="shared" si="34"/>
        <v>0</v>
      </c>
      <c r="AM88" s="29">
        <v>0</v>
      </c>
      <c r="AN88" s="29">
        <f t="shared" si="35"/>
        <v>0</v>
      </c>
      <c r="AO88" s="29">
        <v>0</v>
      </c>
      <c r="AP88" s="29">
        <f t="shared" si="36"/>
        <v>0</v>
      </c>
      <c r="AQ88" s="29">
        <v>0</v>
      </c>
      <c r="AR88" s="29">
        <f t="shared" si="37"/>
        <v>0</v>
      </c>
      <c r="AS88" s="4" t="s">
        <v>111</v>
      </c>
      <c r="AT88" s="1"/>
      <c r="AU88" s="4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="1" customFormat="1" ht="51.75">
      <c r="A89" s="26" t="s">
        <v>112</v>
      </c>
      <c r="B89" s="41" t="s">
        <v>113</v>
      </c>
      <c r="C89" s="44" t="s">
        <v>31</v>
      </c>
      <c r="D89" s="28"/>
      <c r="E89" s="28"/>
      <c r="F89" s="29"/>
      <c r="G89" s="29"/>
      <c r="H89" s="29"/>
      <c r="I89" s="29"/>
      <c r="J89" s="29"/>
      <c r="K89" s="29"/>
      <c r="L89" s="29">
        <f t="shared" si="22"/>
        <v>0</v>
      </c>
      <c r="M89" s="29"/>
      <c r="N89" s="29">
        <f t="shared" si="23"/>
        <v>0</v>
      </c>
      <c r="O89" s="29"/>
      <c r="P89" s="29">
        <f t="shared" si="24"/>
        <v>0</v>
      </c>
      <c r="Q89" s="29"/>
      <c r="R89" s="29">
        <f t="shared" si="25"/>
        <v>0</v>
      </c>
      <c r="S89" s="29"/>
      <c r="T89" s="29">
        <f t="shared" si="26"/>
        <v>0</v>
      </c>
      <c r="U89" s="29"/>
      <c r="V89" s="29"/>
      <c r="W89" s="29"/>
      <c r="X89" s="29"/>
      <c r="Y89" s="29"/>
      <c r="Z89" s="29"/>
      <c r="AA89" s="29"/>
      <c r="AB89" s="29">
        <v>26789.5</v>
      </c>
      <c r="AC89" s="29">
        <f t="shared" si="30"/>
        <v>26789.5</v>
      </c>
      <c r="AD89" s="29"/>
      <c r="AE89" s="29">
        <f t="shared" si="31"/>
        <v>26789.5</v>
      </c>
      <c r="AF89" s="29"/>
      <c r="AG89" s="29">
        <f t="shared" si="32"/>
        <v>26789.5</v>
      </c>
      <c r="AH89" s="29"/>
      <c r="AI89" s="29"/>
      <c r="AJ89" s="29"/>
      <c r="AK89" s="29"/>
      <c r="AL89" s="29"/>
      <c r="AM89" s="29"/>
      <c r="AN89" s="29">
        <f t="shared" si="35"/>
        <v>0</v>
      </c>
      <c r="AO89" s="29"/>
      <c r="AP89" s="29">
        <f t="shared" si="36"/>
        <v>0</v>
      </c>
      <c r="AQ89" s="29"/>
      <c r="AR89" s="29">
        <f t="shared" si="37"/>
        <v>0</v>
      </c>
      <c r="AS89" s="4" t="s">
        <v>114</v>
      </c>
      <c r="AT89" s="1"/>
      <c r="AU89" s="4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="1" customFormat="1" ht="51.75">
      <c r="A90" s="26" t="s">
        <v>115</v>
      </c>
      <c r="B90" s="41" t="s">
        <v>116</v>
      </c>
      <c r="C90" s="44" t="s">
        <v>31</v>
      </c>
      <c r="D90" s="28"/>
      <c r="E90" s="28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>
        <f t="shared" si="24"/>
        <v>0</v>
      </c>
      <c r="Q90" s="29"/>
      <c r="R90" s="29">
        <f t="shared" si="25"/>
        <v>0</v>
      </c>
      <c r="S90" s="29"/>
      <c r="T90" s="29">
        <f t="shared" si="26"/>
        <v>0</v>
      </c>
      <c r="U90" s="29"/>
      <c r="V90" s="29"/>
      <c r="W90" s="29"/>
      <c r="X90" s="29"/>
      <c r="Y90" s="29"/>
      <c r="Z90" s="29"/>
      <c r="AA90" s="29"/>
      <c r="AB90" s="29"/>
      <c r="AC90" s="29"/>
      <c r="AD90" s="29">
        <v>11334.027</v>
      </c>
      <c r="AE90" s="29">
        <f t="shared" si="31"/>
        <v>11334.027</v>
      </c>
      <c r="AF90" s="29"/>
      <c r="AG90" s="29">
        <f t="shared" si="32"/>
        <v>11334.027</v>
      </c>
      <c r="AH90" s="29"/>
      <c r="AI90" s="29"/>
      <c r="AJ90" s="29"/>
      <c r="AK90" s="29"/>
      <c r="AL90" s="29"/>
      <c r="AM90" s="29"/>
      <c r="AN90" s="29"/>
      <c r="AO90" s="29"/>
      <c r="AP90" s="29">
        <f t="shared" si="36"/>
        <v>0</v>
      </c>
      <c r="AQ90" s="29"/>
      <c r="AR90" s="29">
        <f t="shared" si="37"/>
        <v>0</v>
      </c>
      <c r="AS90" s="4" t="s">
        <v>117</v>
      </c>
      <c r="AT90" s="1"/>
      <c r="AU90" s="4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="1" customFormat="1" ht="51.75">
      <c r="A91" s="26" t="s">
        <v>118</v>
      </c>
      <c r="B91" s="41" t="s">
        <v>119</v>
      </c>
      <c r="C91" s="44" t="s">
        <v>31</v>
      </c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>
        <f t="shared" si="24"/>
        <v>0</v>
      </c>
      <c r="Q91" s="29"/>
      <c r="R91" s="29">
        <f t="shared" si="25"/>
        <v>0</v>
      </c>
      <c r="S91" s="29"/>
      <c r="T91" s="29">
        <f t="shared" si="26"/>
        <v>0</v>
      </c>
      <c r="U91" s="29"/>
      <c r="V91" s="29"/>
      <c r="W91" s="29"/>
      <c r="X91" s="29"/>
      <c r="Y91" s="29"/>
      <c r="Z91" s="29"/>
      <c r="AA91" s="29"/>
      <c r="AB91" s="29"/>
      <c r="AC91" s="29"/>
      <c r="AD91" s="29">
        <v>4115.0559999999996</v>
      </c>
      <c r="AE91" s="29">
        <f t="shared" si="31"/>
        <v>4115.0559999999996</v>
      </c>
      <c r="AF91" s="29"/>
      <c r="AG91" s="29">
        <f t="shared" si="32"/>
        <v>4115.0559999999996</v>
      </c>
      <c r="AH91" s="29"/>
      <c r="AI91" s="29"/>
      <c r="AJ91" s="29"/>
      <c r="AK91" s="29"/>
      <c r="AL91" s="29"/>
      <c r="AM91" s="29"/>
      <c r="AN91" s="29"/>
      <c r="AO91" s="29">
        <v>168427.576</v>
      </c>
      <c r="AP91" s="29">
        <f t="shared" si="36"/>
        <v>168427.576</v>
      </c>
      <c r="AQ91" s="29"/>
      <c r="AR91" s="29">
        <f t="shared" si="37"/>
        <v>168427.576</v>
      </c>
      <c r="AS91" s="4" t="s">
        <v>120</v>
      </c>
      <c r="AT91" s="1"/>
      <c r="AU91" s="4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="1" customFormat="1" ht="51.75" hidden="1">
      <c r="A92" s="72" t="s">
        <v>121</v>
      </c>
      <c r="B92" s="41" t="s">
        <v>122</v>
      </c>
      <c r="C92" s="44" t="s">
        <v>31</v>
      </c>
      <c r="D92" s="28"/>
      <c r="E92" s="28"/>
      <c r="F92" s="29"/>
      <c r="G92" s="29"/>
      <c r="H92" s="29"/>
      <c r="I92" s="29"/>
      <c r="J92" s="29"/>
      <c r="K92" s="29"/>
      <c r="L92" s="29"/>
      <c r="M92" s="29"/>
      <c r="N92" s="29"/>
      <c r="O92" s="50"/>
      <c r="P92" s="29">
        <f t="shared" si="24"/>
        <v>0</v>
      </c>
      <c r="Q92" s="29"/>
      <c r="R92" s="29">
        <f t="shared" si="25"/>
        <v>0</v>
      </c>
      <c r="S92" s="50"/>
      <c r="T92" s="29">
        <f t="shared" si="26"/>
        <v>0</v>
      </c>
      <c r="U92" s="29"/>
      <c r="V92" s="29"/>
      <c r="W92" s="29"/>
      <c r="X92" s="29"/>
      <c r="Y92" s="29"/>
      <c r="Z92" s="29"/>
      <c r="AA92" s="29"/>
      <c r="AB92" s="29"/>
      <c r="AC92" s="29"/>
      <c r="AD92" s="50"/>
      <c r="AE92" s="29">
        <f t="shared" si="31"/>
        <v>0</v>
      </c>
      <c r="AF92" s="50"/>
      <c r="AG92" s="29">
        <f t="shared" si="32"/>
        <v>0</v>
      </c>
      <c r="AH92" s="29"/>
      <c r="AI92" s="29"/>
      <c r="AJ92" s="29"/>
      <c r="AK92" s="29"/>
      <c r="AL92" s="29"/>
      <c r="AM92" s="29"/>
      <c r="AN92" s="29"/>
      <c r="AO92" s="50"/>
      <c r="AP92" s="29">
        <f t="shared" si="36"/>
        <v>0</v>
      </c>
      <c r="AQ92" s="50"/>
      <c r="AR92" s="29">
        <f t="shared" si="37"/>
        <v>0</v>
      </c>
      <c r="AS92" s="73" t="s">
        <v>123</v>
      </c>
      <c r="AT92" s="1">
        <v>0</v>
      </c>
      <c r="AU92" s="4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="1" customFormat="1" ht="69">
      <c r="A93" s="26" t="s">
        <v>121</v>
      </c>
      <c r="B93" s="41" t="s">
        <v>124</v>
      </c>
      <c r="C93" s="44" t="s">
        <v>85</v>
      </c>
      <c r="D93" s="28"/>
      <c r="E93" s="28"/>
      <c r="F93" s="29"/>
      <c r="G93" s="29"/>
      <c r="H93" s="29"/>
      <c r="I93" s="29"/>
      <c r="J93" s="29"/>
      <c r="K93" s="29"/>
      <c r="L93" s="29"/>
      <c r="M93" s="29"/>
      <c r="N93" s="29"/>
      <c r="O93" s="29">
        <v>13201.99</v>
      </c>
      <c r="P93" s="29">
        <f t="shared" si="24"/>
        <v>13201.99</v>
      </c>
      <c r="Q93" s="29"/>
      <c r="R93" s="29">
        <f t="shared" si="25"/>
        <v>13201.99</v>
      </c>
      <c r="S93" s="29">
        <f>-666.99-15</f>
        <v>-681.99000000000001</v>
      </c>
      <c r="T93" s="29">
        <f t="shared" si="26"/>
        <v>12520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>
        <f t="shared" si="31"/>
        <v>0</v>
      </c>
      <c r="AF93" s="29"/>
      <c r="AG93" s="29">
        <f t="shared" si="32"/>
        <v>0</v>
      </c>
      <c r="AH93" s="29"/>
      <c r="AI93" s="29"/>
      <c r="AJ93" s="29"/>
      <c r="AK93" s="29"/>
      <c r="AL93" s="29"/>
      <c r="AM93" s="29"/>
      <c r="AN93" s="29"/>
      <c r="AO93" s="29"/>
      <c r="AP93" s="29">
        <f t="shared" si="36"/>
        <v>0</v>
      </c>
      <c r="AQ93" s="29"/>
      <c r="AR93" s="29">
        <f t="shared" si="37"/>
        <v>0</v>
      </c>
      <c r="AS93" s="4" t="s">
        <v>125</v>
      </c>
      <c r="AT93" s="1"/>
      <c r="AU93" s="4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="1" customFormat="1" ht="51.75">
      <c r="A94" s="26" t="s">
        <v>126</v>
      </c>
      <c r="B94" s="41" t="s">
        <v>127</v>
      </c>
      <c r="C94" s="44" t="s">
        <v>31</v>
      </c>
      <c r="D94" s="28"/>
      <c r="E94" s="28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>
        <f t="shared" si="24"/>
        <v>0</v>
      </c>
      <c r="Q94" s="29"/>
      <c r="R94" s="29">
        <f t="shared" si="25"/>
        <v>0</v>
      </c>
      <c r="S94" s="29"/>
      <c r="T94" s="29">
        <f t="shared" si="26"/>
        <v>0</v>
      </c>
      <c r="U94" s="29"/>
      <c r="V94" s="29"/>
      <c r="W94" s="29"/>
      <c r="X94" s="29"/>
      <c r="Y94" s="29"/>
      <c r="Z94" s="29"/>
      <c r="AA94" s="29"/>
      <c r="AB94" s="29"/>
      <c r="AC94" s="29"/>
      <c r="AD94" s="29">
        <v>1711.297</v>
      </c>
      <c r="AE94" s="29">
        <f t="shared" si="31"/>
        <v>1711.297</v>
      </c>
      <c r="AF94" s="29"/>
      <c r="AG94" s="29">
        <f t="shared" si="32"/>
        <v>1711.297</v>
      </c>
      <c r="AH94" s="29"/>
      <c r="AI94" s="29"/>
      <c r="AJ94" s="29"/>
      <c r="AK94" s="29"/>
      <c r="AL94" s="29"/>
      <c r="AM94" s="29"/>
      <c r="AN94" s="29"/>
      <c r="AO94" s="29"/>
      <c r="AP94" s="29">
        <f t="shared" si="36"/>
        <v>0</v>
      </c>
      <c r="AQ94" s="29"/>
      <c r="AR94" s="29">
        <f t="shared" si="37"/>
        <v>0</v>
      </c>
      <c r="AS94" s="4" t="s">
        <v>128</v>
      </c>
      <c r="AT94" s="1"/>
      <c r="AU94" s="4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="1" customFormat="1" ht="51.75">
      <c r="A95" s="26" t="s">
        <v>129</v>
      </c>
      <c r="B95" s="41" t="s">
        <v>130</v>
      </c>
      <c r="C95" s="44" t="s">
        <v>31</v>
      </c>
      <c r="D95" s="28"/>
      <c r="E95" s="28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>
        <f t="shared" si="24"/>
        <v>0</v>
      </c>
      <c r="Q95" s="29"/>
      <c r="R95" s="29">
        <f t="shared" si="25"/>
        <v>0</v>
      </c>
      <c r="S95" s="29"/>
      <c r="T95" s="29">
        <f t="shared" si="26"/>
        <v>0</v>
      </c>
      <c r="U95" s="29"/>
      <c r="V95" s="29"/>
      <c r="W95" s="29"/>
      <c r="X95" s="29"/>
      <c r="Y95" s="29"/>
      <c r="Z95" s="29"/>
      <c r="AA95" s="29"/>
      <c r="AB95" s="29"/>
      <c r="AC95" s="29"/>
      <c r="AD95" s="29">
        <v>35550.589</v>
      </c>
      <c r="AE95" s="29">
        <f t="shared" si="31"/>
        <v>35550.589</v>
      </c>
      <c r="AF95" s="29"/>
      <c r="AG95" s="29">
        <f t="shared" si="32"/>
        <v>35550.589</v>
      </c>
      <c r="AH95" s="29"/>
      <c r="AI95" s="29"/>
      <c r="AJ95" s="29"/>
      <c r="AK95" s="29"/>
      <c r="AL95" s="29"/>
      <c r="AM95" s="29"/>
      <c r="AN95" s="29"/>
      <c r="AO95" s="29"/>
      <c r="AP95" s="29">
        <f t="shared" si="36"/>
        <v>0</v>
      </c>
      <c r="AQ95" s="29"/>
      <c r="AR95" s="29">
        <f t="shared" si="37"/>
        <v>0</v>
      </c>
      <c r="AS95" s="4" t="s">
        <v>131</v>
      </c>
      <c r="AT95" s="1"/>
      <c r="AU95" s="4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="1" customFormat="1" ht="86.25">
      <c r="A96" s="26" t="s">
        <v>132</v>
      </c>
      <c r="B96" s="41" t="s">
        <v>133</v>
      </c>
      <c r="C96" s="44" t="s">
        <v>85</v>
      </c>
      <c r="D96" s="28"/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>
        <v>430.16000000000003</v>
      </c>
      <c r="T96" s="29">
        <f t="shared" si="26"/>
        <v>430.16000000000003</v>
      </c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>
        <f t="shared" si="32"/>
        <v>0</v>
      </c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>
        <f t="shared" si="37"/>
        <v>0</v>
      </c>
      <c r="AS96" s="4" t="s">
        <v>134</v>
      </c>
      <c r="AT96" s="1"/>
      <c r="AU96" s="4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="1" customFormat="1" ht="69">
      <c r="A97" s="26" t="s">
        <v>135</v>
      </c>
      <c r="B97" s="41" t="s">
        <v>136</v>
      </c>
      <c r="C97" s="44" t="s">
        <v>85</v>
      </c>
      <c r="D97" s="28"/>
      <c r="E97" s="28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>
        <v>15</v>
      </c>
      <c r="T97" s="29">
        <f t="shared" si="26"/>
        <v>15</v>
      </c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>
        <f t="shared" si="32"/>
        <v>0</v>
      </c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>
        <f t="shared" si="37"/>
        <v>0</v>
      </c>
      <c r="AS97" s="4" t="s">
        <v>137</v>
      </c>
      <c r="AT97" s="1"/>
      <c r="AU97" s="4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="18" customFormat="1" ht="33.75" customHeight="1">
      <c r="A98" s="19"/>
      <c r="B98" s="20" t="s">
        <v>138</v>
      </c>
      <c r="C98" s="21" t="s">
        <v>22</v>
      </c>
      <c r="D98" s="22">
        <f>D100+D99</f>
        <v>154441.5</v>
      </c>
      <c r="E98" s="22">
        <f>E100+E99</f>
        <v>-9784.8999999999996</v>
      </c>
      <c r="F98" s="23">
        <f t="shared" si="19"/>
        <v>144656.60000000001</v>
      </c>
      <c r="G98" s="23">
        <f>G100+G99+G101</f>
        <v>13877.61233</v>
      </c>
      <c r="H98" s="23">
        <f t="shared" si="20"/>
        <v>158534.21233000001</v>
      </c>
      <c r="I98" s="23">
        <f>I100+I99+I101</f>
        <v>0</v>
      </c>
      <c r="J98" s="23">
        <f t="shared" si="21"/>
        <v>158534.21233000001</v>
      </c>
      <c r="K98" s="23">
        <f>K100+K99+K101+K102</f>
        <v>-144874.212</v>
      </c>
      <c r="L98" s="23">
        <f t="shared" si="22"/>
        <v>13660.00033000001</v>
      </c>
      <c r="M98" s="23">
        <f>M100+M99+M101+M102</f>
        <v>50578.949999999997</v>
      </c>
      <c r="N98" s="23">
        <f t="shared" si="23"/>
        <v>64238.950330000007</v>
      </c>
      <c r="O98" s="23">
        <f>O100+O99+O101+O102</f>
        <v>-50578.949999999997</v>
      </c>
      <c r="P98" s="23">
        <f t="shared" si="24"/>
        <v>13660.00033000001</v>
      </c>
      <c r="Q98" s="23">
        <f>Q100+Q99+Q101+Q102</f>
        <v>0</v>
      </c>
      <c r="R98" s="23">
        <f t="shared" si="25"/>
        <v>13660.00033000001</v>
      </c>
      <c r="S98" s="23">
        <f>S100+S99+S101+S102</f>
        <v>0</v>
      </c>
      <c r="T98" s="23">
        <f t="shared" si="26"/>
        <v>13660.00033000001</v>
      </c>
      <c r="U98" s="23">
        <f>U100+U99</f>
        <v>0</v>
      </c>
      <c r="V98" s="23">
        <f>V100+V99</f>
        <v>0</v>
      </c>
      <c r="W98" s="23">
        <f t="shared" si="27"/>
        <v>0</v>
      </c>
      <c r="X98" s="23">
        <f>X100+X99+X101</f>
        <v>0</v>
      </c>
      <c r="Y98" s="23">
        <f t="shared" si="28"/>
        <v>0</v>
      </c>
      <c r="Z98" s="23">
        <f>Z100+Z99+Z101</f>
        <v>0</v>
      </c>
      <c r="AA98" s="23">
        <f t="shared" si="29"/>
        <v>0</v>
      </c>
      <c r="AB98" s="23">
        <f>AB100+AB99+AB101+AB102</f>
        <v>309274.212</v>
      </c>
      <c r="AC98" s="23">
        <f t="shared" si="30"/>
        <v>309274.212</v>
      </c>
      <c r="AD98" s="23">
        <f>AD100+AD99+AD101+AD102</f>
        <v>0</v>
      </c>
      <c r="AE98" s="23">
        <f t="shared" si="31"/>
        <v>309274.212</v>
      </c>
      <c r="AF98" s="23">
        <f>AF100+AF99+AF101+AF102</f>
        <v>0</v>
      </c>
      <c r="AG98" s="23">
        <f t="shared" si="32"/>
        <v>309274.212</v>
      </c>
      <c r="AH98" s="23">
        <f>AH100+AH99</f>
        <v>478982.79999999999</v>
      </c>
      <c r="AI98" s="23">
        <f>AI100+AI99</f>
        <v>0</v>
      </c>
      <c r="AJ98" s="23">
        <f t="shared" si="33"/>
        <v>478982.79999999999</v>
      </c>
      <c r="AK98" s="23">
        <f>AK100+AK99+AK101</f>
        <v>0</v>
      </c>
      <c r="AL98" s="23">
        <f t="shared" si="34"/>
        <v>478982.79999999999</v>
      </c>
      <c r="AM98" s="23">
        <f>AM100+AM99+AM101+AM102</f>
        <v>0</v>
      </c>
      <c r="AN98" s="23">
        <f t="shared" si="35"/>
        <v>478982.79999999999</v>
      </c>
      <c r="AO98" s="23">
        <f>AO100+AO99+AO101+AO102</f>
        <v>0</v>
      </c>
      <c r="AP98" s="23">
        <f t="shared" si="36"/>
        <v>478982.79999999999</v>
      </c>
      <c r="AQ98" s="23">
        <f>AQ100+AQ99+AQ101+AQ102</f>
        <v>0</v>
      </c>
      <c r="AR98" s="23">
        <f t="shared" si="37"/>
        <v>478982.79999999999</v>
      </c>
      <c r="AS98" s="24"/>
      <c r="AT98" s="25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</row>
    <row r="99" ht="51.75">
      <c r="A99" s="26" t="s">
        <v>139</v>
      </c>
      <c r="B99" s="41" t="s">
        <v>140</v>
      </c>
      <c r="C99" s="44" t="s">
        <v>31</v>
      </c>
      <c r="D99" s="28">
        <v>144656.60000000001</v>
      </c>
      <c r="E99" s="28"/>
      <c r="F99" s="29">
        <f t="shared" si="19"/>
        <v>144656.60000000001</v>
      </c>
      <c r="G99" s="29">
        <v>217.61232999999999</v>
      </c>
      <c r="H99" s="29">
        <f t="shared" si="20"/>
        <v>144874.21233000001</v>
      </c>
      <c r="I99" s="29"/>
      <c r="J99" s="29">
        <f t="shared" si="21"/>
        <v>144874.21233000001</v>
      </c>
      <c r="K99" s="29">
        <v>-144874.212</v>
      </c>
      <c r="L99" s="29">
        <f t="shared" si="22"/>
        <v>0.00033000000985339284</v>
      </c>
      <c r="M99" s="29"/>
      <c r="N99" s="29">
        <f t="shared" si="23"/>
        <v>0.00033000000985339284</v>
      </c>
      <c r="O99" s="29"/>
      <c r="P99" s="29">
        <f t="shared" si="24"/>
        <v>0.00033000000985339284</v>
      </c>
      <c r="Q99" s="29"/>
      <c r="R99" s="29">
        <f t="shared" si="25"/>
        <v>0.00033000000985339284</v>
      </c>
      <c r="S99" s="29"/>
      <c r="T99" s="29">
        <f t="shared" si="26"/>
        <v>0.00033000000985339284</v>
      </c>
      <c r="U99" s="29">
        <v>0</v>
      </c>
      <c r="V99" s="29"/>
      <c r="W99" s="29">
        <f t="shared" si="27"/>
        <v>0</v>
      </c>
      <c r="X99" s="29"/>
      <c r="Y99" s="29">
        <f t="shared" si="28"/>
        <v>0</v>
      </c>
      <c r="Z99" s="29"/>
      <c r="AA99" s="29">
        <f t="shared" si="29"/>
        <v>0</v>
      </c>
      <c r="AB99" s="29">
        <v>144874.212</v>
      </c>
      <c r="AC99" s="29">
        <f t="shared" si="30"/>
        <v>144874.212</v>
      </c>
      <c r="AD99" s="29"/>
      <c r="AE99" s="29">
        <f t="shared" si="31"/>
        <v>144874.212</v>
      </c>
      <c r="AF99" s="29"/>
      <c r="AG99" s="29">
        <f t="shared" si="32"/>
        <v>144874.212</v>
      </c>
      <c r="AH99" s="29">
        <v>0</v>
      </c>
      <c r="AI99" s="29"/>
      <c r="AJ99" s="29">
        <f t="shared" si="33"/>
        <v>0</v>
      </c>
      <c r="AK99" s="29"/>
      <c r="AL99" s="29">
        <f t="shared" si="34"/>
        <v>0</v>
      </c>
      <c r="AM99" s="29"/>
      <c r="AN99" s="29">
        <f t="shared" si="35"/>
        <v>0</v>
      </c>
      <c r="AO99" s="29"/>
      <c r="AP99" s="29">
        <f t="shared" si="36"/>
        <v>0</v>
      </c>
      <c r="AQ99" s="29"/>
      <c r="AR99" s="29">
        <f t="shared" si="37"/>
        <v>0</v>
      </c>
      <c r="AS99" s="4" t="s">
        <v>141</v>
      </c>
      <c r="AU99" s="43"/>
    </row>
    <row r="100" ht="51.75">
      <c r="A100" s="26" t="s">
        <v>142</v>
      </c>
      <c r="B100" s="27" t="s">
        <v>143</v>
      </c>
      <c r="C100" s="66" t="s">
        <v>144</v>
      </c>
      <c r="D100" s="28">
        <v>9784.8999999999996</v>
      </c>
      <c r="E100" s="28">
        <v>-9784.8999999999996</v>
      </c>
      <c r="F100" s="29">
        <f t="shared" si="19"/>
        <v>0</v>
      </c>
      <c r="G100" s="29"/>
      <c r="H100" s="29">
        <f t="shared" si="20"/>
        <v>0</v>
      </c>
      <c r="I100" s="29"/>
      <c r="J100" s="29">
        <f t="shared" si="21"/>
        <v>0</v>
      </c>
      <c r="K100" s="29"/>
      <c r="L100" s="29">
        <f t="shared" si="22"/>
        <v>0</v>
      </c>
      <c r="M100" s="29"/>
      <c r="N100" s="29">
        <f t="shared" si="23"/>
        <v>0</v>
      </c>
      <c r="O100" s="29"/>
      <c r="P100" s="29">
        <f t="shared" si="24"/>
        <v>0</v>
      </c>
      <c r="Q100" s="29"/>
      <c r="R100" s="29">
        <f t="shared" si="25"/>
        <v>0</v>
      </c>
      <c r="S100" s="29"/>
      <c r="T100" s="29">
        <f t="shared" si="26"/>
        <v>0</v>
      </c>
      <c r="U100" s="29">
        <v>0</v>
      </c>
      <c r="V100" s="29"/>
      <c r="W100" s="29">
        <f t="shared" si="27"/>
        <v>0</v>
      </c>
      <c r="X100" s="29"/>
      <c r="Y100" s="29">
        <f t="shared" si="28"/>
        <v>0</v>
      </c>
      <c r="Z100" s="29"/>
      <c r="AA100" s="29">
        <f t="shared" si="29"/>
        <v>0</v>
      </c>
      <c r="AB100" s="29"/>
      <c r="AC100" s="29">
        <f t="shared" si="30"/>
        <v>0</v>
      </c>
      <c r="AD100" s="29"/>
      <c r="AE100" s="29">
        <f t="shared" si="31"/>
        <v>0</v>
      </c>
      <c r="AF100" s="29"/>
      <c r="AG100" s="29">
        <f t="shared" si="32"/>
        <v>0</v>
      </c>
      <c r="AH100" s="29">
        <v>478982.79999999999</v>
      </c>
      <c r="AI100" s="29"/>
      <c r="AJ100" s="29">
        <f t="shared" si="33"/>
        <v>478982.79999999999</v>
      </c>
      <c r="AK100" s="29"/>
      <c r="AL100" s="29">
        <f t="shared" si="34"/>
        <v>478982.79999999999</v>
      </c>
      <c r="AM100" s="29"/>
      <c r="AN100" s="29">
        <f t="shared" si="35"/>
        <v>478982.79999999999</v>
      </c>
      <c r="AO100" s="29"/>
      <c r="AP100" s="29">
        <f t="shared" si="36"/>
        <v>478982.79999999999</v>
      </c>
      <c r="AQ100" s="29"/>
      <c r="AR100" s="29">
        <f t="shared" si="37"/>
        <v>478982.79999999999</v>
      </c>
      <c r="AS100" s="4" t="s">
        <v>145</v>
      </c>
      <c r="AU100" s="43"/>
    </row>
    <row r="101" ht="69">
      <c r="A101" s="26" t="s">
        <v>146</v>
      </c>
      <c r="B101" s="27" t="s">
        <v>147</v>
      </c>
      <c r="C101" s="66" t="s">
        <v>85</v>
      </c>
      <c r="D101" s="28"/>
      <c r="E101" s="28"/>
      <c r="F101" s="29"/>
      <c r="G101" s="29">
        <v>13660</v>
      </c>
      <c r="H101" s="29">
        <f t="shared" si="20"/>
        <v>13660</v>
      </c>
      <c r="I101" s="29"/>
      <c r="J101" s="29">
        <f t="shared" si="21"/>
        <v>13660</v>
      </c>
      <c r="K101" s="29"/>
      <c r="L101" s="29">
        <f t="shared" si="22"/>
        <v>13660</v>
      </c>
      <c r="M101" s="29">
        <v>50578.949999999997</v>
      </c>
      <c r="N101" s="29">
        <f t="shared" si="23"/>
        <v>64238.949999999997</v>
      </c>
      <c r="O101" s="29">
        <v>-50578.949999999997</v>
      </c>
      <c r="P101" s="29">
        <f t="shared" si="24"/>
        <v>13660</v>
      </c>
      <c r="Q101" s="29"/>
      <c r="R101" s="29">
        <f t="shared" si="25"/>
        <v>13660</v>
      </c>
      <c r="S101" s="29"/>
      <c r="T101" s="29">
        <f t="shared" si="26"/>
        <v>13660</v>
      </c>
      <c r="U101" s="29"/>
      <c r="V101" s="29"/>
      <c r="W101" s="29"/>
      <c r="X101" s="29"/>
      <c r="Y101" s="29">
        <f t="shared" si="28"/>
        <v>0</v>
      </c>
      <c r="Z101" s="29"/>
      <c r="AA101" s="29">
        <f t="shared" si="29"/>
        <v>0</v>
      </c>
      <c r="AB101" s="29"/>
      <c r="AC101" s="29">
        <f t="shared" si="30"/>
        <v>0</v>
      </c>
      <c r="AD101" s="29"/>
      <c r="AE101" s="29">
        <f t="shared" si="31"/>
        <v>0</v>
      </c>
      <c r="AF101" s="29"/>
      <c r="AG101" s="29">
        <f t="shared" si="32"/>
        <v>0</v>
      </c>
      <c r="AH101" s="29"/>
      <c r="AI101" s="29"/>
      <c r="AJ101" s="29"/>
      <c r="AK101" s="29"/>
      <c r="AL101" s="29">
        <f t="shared" si="34"/>
        <v>0</v>
      </c>
      <c r="AM101" s="29"/>
      <c r="AN101" s="29">
        <f t="shared" si="35"/>
        <v>0</v>
      </c>
      <c r="AO101" s="29"/>
      <c r="AP101" s="29">
        <f t="shared" si="36"/>
        <v>0</v>
      </c>
      <c r="AQ101" s="29"/>
      <c r="AR101" s="29">
        <f t="shared" si="37"/>
        <v>0</v>
      </c>
      <c r="AS101" s="4" t="s">
        <v>148</v>
      </c>
      <c r="AU101" s="43"/>
    </row>
    <row r="102" ht="51.75">
      <c r="A102" s="26" t="s">
        <v>149</v>
      </c>
      <c r="B102" s="27" t="s">
        <v>150</v>
      </c>
      <c r="C102" s="66" t="s">
        <v>144</v>
      </c>
      <c r="D102" s="28"/>
      <c r="E102" s="28"/>
      <c r="F102" s="29"/>
      <c r="G102" s="29"/>
      <c r="H102" s="29"/>
      <c r="I102" s="29"/>
      <c r="J102" s="29"/>
      <c r="K102" s="29"/>
      <c r="L102" s="29">
        <f t="shared" si="22"/>
        <v>0</v>
      </c>
      <c r="M102" s="29"/>
      <c r="N102" s="29">
        <f t="shared" si="23"/>
        <v>0</v>
      </c>
      <c r="O102" s="29"/>
      <c r="P102" s="29">
        <f t="shared" si="24"/>
        <v>0</v>
      </c>
      <c r="Q102" s="29"/>
      <c r="R102" s="29">
        <f t="shared" ref="R102:R165" si="38">P102+Q102</f>
        <v>0</v>
      </c>
      <c r="S102" s="29"/>
      <c r="T102" s="29">
        <f t="shared" ref="T102:T165" si="39">R102+S102</f>
        <v>0</v>
      </c>
      <c r="U102" s="29"/>
      <c r="V102" s="29"/>
      <c r="W102" s="29"/>
      <c r="X102" s="29"/>
      <c r="Y102" s="29"/>
      <c r="Z102" s="29"/>
      <c r="AA102" s="29"/>
      <c r="AB102" s="29">
        <v>164400</v>
      </c>
      <c r="AC102" s="29">
        <f t="shared" ref="AC102:AC165" si="40">AA102+AB102</f>
        <v>164400</v>
      </c>
      <c r="AD102" s="29"/>
      <c r="AE102" s="29">
        <f t="shared" ref="AE102:AE165" si="41">AC102+AD102</f>
        <v>164400</v>
      </c>
      <c r="AF102" s="29"/>
      <c r="AG102" s="29">
        <f t="shared" ref="AG102:AG165" si="42">AE102+AF102</f>
        <v>164400</v>
      </c>
      <c r="AH102" s="29"/>
      <c r="AI102" s="29"/>
      <c r="AJ102" s="29"/>
      <c r="AK102" s="29"/>
      <c r="AL102" s="29"/>
      <c r="AM102" s="29"/>
      <c r="AN102" s="29">
        <f t="shared" ref="AN102:AN165" si="43">AL102+AM102</f>
        <v>0</v>
      </c>
      <c r="AO102" s="29"/>
      <c r="AP102" s="29">
        <f t="shared" ref="AP102:AP165" si="44">AN102+AO102</f>
        <v>0</v>
      </c>
      <c r="AQ102" s="29"/>
      <c r="AR102" s="29">
        <f t="shared" ref="AR102:AR165" si="45">AP102+AQ102</f>
        <v>0</v>
      </c>
      <c r="AS102" s="4" t="s">
        <v>151</v>
      </c>
      <c r="AU102" s="43"/>
    </row>
    <row r="103" s="18" customFormat="1" ht="33.75" customHeight="1">
      <c r="A103" s="19"/>
      <c r="B103" s="20" t="s">
        <v>152</v>
      </c>
      <c r="C103" s="21" t="s">
        <v>22</v>
      </c>
      <c r="D103" s="22">
        <f>D107+D111+D112+D113+D114+D115+D116+D117+D121</f>
        <v>866523.30000000005</v>
      </c>
      <c r="E103" s="22">
        <f>E107+E111+E112+E113+E114+E115+E116+E117+E121</f>
        <v>-22851.5</v>
      </c>
      <c r="F103" s="23">
        <f t="shared" si="19"/>
        <v>843671.80000000005</v>
      </c>
      <c r="G103" s="23">
        <f>G107+G111+G112+G113+G114+G115+G116+G117+G121+G125+G126+G127+G128+G129</f>
        <v>42664.073599999996</v>
      </c>
      <c r="H103" s="23">
        <f t="shared" si="20"/>
        <v>886335.87360000005</v>
      </c>
      <c r="I103" s="23">
        <f>I107+I111+I112+I113+I114+I115+I116+I117+I121+I125+I126+I127+I128+I129</f>
        <v>38906.247439999999</v>
      </c>
      <c r="J103" s="23">
        <f t="shared" si="21"/>
        <v>925242.12104</v>
      </c>
      <c r="K103" s="23">
        <f>K107+K111+K112+K113+K114+K115+K116+K117+K121+K125+K126+K127+K128+K129+K130</f>
        <v>-176137.50200000004</v>
      </c>
      <c r="L103" s="23">
        <f t="shared" si="22"/>
        <v>749104.61904000002</v>
      </c>
      <c r="M103" s="23">
        <f>M107+M111+M112+M113+M114+M115+M116+M117+M121+M125+M126+M127+M128+M129+M130</f>
        <v>-50578.949999999997</v>
      </c>
      <c r="N103" s="23">
        <f t="shared" si="23"/>
        <v>698525.66904000007</v>
      </c>
      <c r="O103" s="23">
        <f>O107+O111+O112+O113+O114+O115+O116+O117+O121+O125+O126+O127+O128+O129+O130+O131</f>
        <v>-10292.796000000002</v>
      </c>
      <c r="P103" s="23">
        <f t="shared" si="24"/>
        <v>688232.87304000009</v>
      </c>
      <c r="Q103" s="23">
        <f>Q107+Q111+Q112+Q113+Q114+Q115+Q116+Q117+Q121+Q125+Q126+Q127+Q128+Q129+Q130+Q131</f>
        <v>-31497.914000000001</v>
      </c>
      <c r="R103" s="23">
        <f t="shared" si="38"/>
        <v>656734.9590400001</v>
      </c>
      <c r="S103" s="23">
        <f>S107+S111+S112+S113+S114+S115+S116+S117+S121+S125+S126+S127+S128+S129+S130+S131+S132</f>
        <v>0</v>
      </c>
      <c r="T103" s="23">
        <f t="shared" si="39"/>
        <v>656734.9590400001</v>
      </c>
      <c r="U103" s="23">
        <f>U107+U111+U112+U113+U114+U115+U116+U117+U121</f>
        <v>521975.90000000002</v>
      </c>
      <c r="V103" s="23">
        <f>V107+V111+V112+V113+V114+V115+V116+V117+V121</f>
        <v>-135.30000000000001</v>
      </c>
      <c r="W103" s="23">
        <f>U103+V103</f>
        <v>521840.60000000003</v>
      </c>
      <c r="X103" s="23">
        <f>X107+X111+X112+X113+X114+X115+X116+X117+X121+X125+X126+X127+X128+X129</f>
        <v>43321.919000000002</v>
      </c>
      <c r="Y103" s="23">
        <f>W103+X103</f>
        <v>565162.51900000009</v>
      </c>
      <c r="Z103" s="23">
        <f>Z107+Z111+Z112+Z113+Z114+Z115+Z116+Z117+Z121+Z125+Z126+Z127+Z128+Z129</f>
        <v>-5553.0900000000001</v>
      </c>
      <c r="AA103" s="23">
        <f>Y103+Z103</f>
        <v>559609.42900000012</v>
      </c>
      <c r="AB103" s="23">
        <f>AB107+AB111+AB112+AB113+AB114+AB115+AB116+AB117+AB121+AB125+AB126+AB127+AB128+AB129+AB130</f>
        <v>184949.622</v>
      </c>
      <c r="AC103" s="23">
        <f t="shared" si="40"/>
        <v>744559.05100000009</v>
      </c>
      <c r="AD103" s="23">
        <f>AD107+AD111+AD112+AD113+AD114+AD115+AD116+AD117+AD121+AD125+AD126+AD127+AD128+AD129+AD130+AD131</f>
        <v>-396371.46300000005</v>
      </c>
      <c r="AE103" s="23">
        <f t="shared" si="41"/>
        <v>348187.58800000005</v>
      </c>
      <c r="AF103" s="23">
        <f>AF107+AF111+AF112+AF113+AF114+AF115+AF116+AF117+AF121+AF125+AF126+AF127+AF128+AF129+AF130+AF131+AF132</f>
        <v>0</v>
      </c>
      <c r="AG103" s="23">
        <f t="shared" si="42"/>
        <v>348187.58800000005</v>
      </c>
      <c r="AH103" s="23">
        <f>AH107+AH111+AH112+AH113+AH114+AH115+AH116+AH117+AH121</f>
        <v>401690.59999999998</v>
      </c>
      <c r="AI103" s="23">
        <f>AI107+AI111+AI112+AI113+AI114+AI115+AI116+AI117+AI121</f>
        <v>0</v>
      </c>
      <c r="AJ103" s="23">
        <f>AH103+AI103</f>
        <v>401690.59999999998</v>
      </c>
      <c r="AK103" s="23">
        <f>AK107+AK111+AK112+AK113+AK114+AK115+AK116+AK117+AK121+AK125+AK126+AK127+AK128+AK129</f>
        <v>0</v>
      </c>
      <c r="AL103" s="23">
        <f>AJ103+AK103</f>
        <v>401690.59999999998</v>
      </c>
      <c r="AM103" s="23">
        <f>AM107+AM111+AM112+AM113+AM114+AM115+AM116+AM117+AM121+AM125+AM126+AM127+AM128+AM129+AM130</f>
        <v>91187.880000000005</v>
      </c>
      <c r="AN103" s="23">
        <f t="shared" si="43"/>
        <v>492878.47999999998</v>
      </c>
      <c r="AO103" s="23">
        <f>AO107+AO111+AO112+AO113+AO114+AO115+AO116+AO117+AO121+AO125+AO126+AO127+AO128+AO129+AO130+AO131</f>
        <v>519857.81500000006</v>
      </c>
      <c r="AP103" s="23">
        <f t="shared" si="44"/>
        <v>1012736.295</v>
      </c>
      <c r="AQ103" s="23">
        <f>AQ107+AQ111+AQ112+AQ113+AQ114+AQ115+AQ116+AQ117+AQ121+AQ125+AQ126+AQ127+AQ128+AQ129+AQ130+AQ131+AQ132</f>
        <v>0</v>
      </c>
      <c r="AR103" s="23">
        <f t="shared" si="45"/>
        <v>1012736.295</v>
      </c>
      <c r="AS103" s="24"/>
      <c r="AT103" s="25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</row>
    <row r="104" s="1" customFormat="1" ht="17.25">
      <c r="A104" s="26"/>
      <c r="B104" s="27" t="s">
        <v>23</v>
      </c>
      <c r="C104" s="56" t="s">
        <v>22</v>
      </c>
      <c r="D104" s="28"/>
      <c r="E104" s="28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4"/>
      <c r="AT104" s="5"/>
      <c r="AU104" s="4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="30" customFormat="1" ht="17.25" hidden="1">
      <c r="A105" s="31"/>
      <c r="B105" s="32" t="s">
        <v>24</v>
      </c>
      <c r="C105" s="74"/>
      <c r="D105" s="34">
        <f>D109+D111+D112+D113+D114+D115+D116+D119+D123</f>
        <v>747446.30000000005</v>
      </c>
      <c r="E105" s="34">
        <f>E109+E111+E112+E113+E114+E115+E116+E119+E123</f>
        <v>-22851.5</v>
      </c>
      <c r="F105" s="34">
        <f t="shared" si="19"/>
        <v>724594.80000000005</v>
      </c>
      <c r="G105" s="35">
        <f>G109+G111+G112+G113+G114+G115+G116+G119+G123+G125+G126+G127+G128+G129</f>
        <v>42664.073599999996</v>
      </c>
      <c r="H105" s="35">
        <f t="shared" si="20"/>
        <v>767258.87360000005</v>
      </c>
      <c r="I105" s="35">
        <f>I109+I111+I112+I113+I114+I115+I116+I119+I123+I125+I126+I127+I128+I129</f>
        <v>38906.247439999999</v>
      </c>
      <c r="J105" s="35">
        <f t="shared" si="21"/>
        <v>806165.12104</v>
      </c>
      <c r="K105" s="35">
        <f>K109+K111+K112+K113+K114+K115+K116+K119+K123+K125+K126+K127+K128+K129+K130</f>
        <v>-176137.50200000004</v>
      </c>
      <c r="L105" s="35">
        <f t="shared" si="22"/>
        <v>630027.61904000002</v>
      </c>
      <c r="M105" s="35">
        <f>M109+M111+M112+M113+M114+M115+M116+M119+M123+M125+M126+M127+M128+M129+M130</f>
        <v>-50578.949999999997</v>
      </c>
      <c r="N105" s="35">
        <f t="shared" si="23"/>
        <v>579448.66904000007</v>
      </c>
      <c r="O105" s="35">
        <f>O109+O111+O112+O113+O114+O115+O116+O119+O123+O125+O126+O127+O128+O129+O130+O131</f>
        <v>-10292.796000000002</v>
      </c>
      <c r="P105" s="35">
        <f t="shared" si="24"/>
        <v>569155.87304000009</v>
      </c>
      <c r="Q105" s="36">
        <f>Q109+Q111+Q112+Q113+Q114+Q115+Q116+Q119+Q123+Q125+Q126+Q127+Q128+Q129+Q130+Q131</f>
        <v>-31497.914000000001</v>
      </c>
      <c r="R105" s="35">
        <f t="shared" si="38"/>
        <v>537657.9590400001</v>
      </c>
      <c r="S105" s="37">
        <f>S109+S111+S112+S113+S114+S115+S116+S119+S123+S125+S126+S127+S128+S129+S130+S131+S132</f>
        <v>0</v>
      </c>
      <c r="T105" s="35">
        <f t="shared" si="39"/>
        <v>537657.9590400001</v>
      </c>
      <c r="U105" s="35">
        <f>U109+U111+U112+U113+U114+U115+U116+U119+U123</f>
        <v>491814.20000000001</v>
      </c>
      <c r="V105" s="35">
        <f>V109+V111+V112+V113+V114+V115+V116+V119+V123</f>
        <v>-135.30000000000001</v>
      </c>
      <c r="W105" s="35">
        <f t="shared" ref="W105:W168" si="46">U105+V105</f>
        <v>491678.90000000002</v>
      </c>
      <c r="X105" s="35">
        <f>X109+X111+X112+X113+X114+X115+X116+X119+X123+X125+X126+X127+X128+X129</f>
        <v>43321.919000000002</v>
      </c>
      <c r="Y105" s="35">
        <f t="shared" ref="Y105:Y168" si="47">W105+X105</f>
        <v>535000.81900000002</v>
      </c>
      <c r="Z105" s="35">
        <f>Z109+Z111+Z112+Z113+Z114+Z115+Z116+Z119+Z123+Z125+Z126+Z127+Z128+Z129</f>
        <v>-5553.0900000000001</v>
      </c>
      <c r="AA105" s="35">
        <f t="shared" ref="AA105:AA168" si="48">Y105+Z105</f>
        <v>529447.72900000005</v>
      </c>
      <c r="AB105" s="35">
        <f>AB109+AB111+AB112+AB113+AB114+AB115+AB116+AB119+AB123+AB125+AB126+AB127+AB128+AB129+AB130</f>
        <v>184949.622</v>
      </c>
      <c r="AC105" s="35">
        <f t="shared" si="40"/>
        <v>714397.35100000002</v>
      </c>
      <c r="AD105" s="35">
        <f>AD109+AD111+AD112+AD113+AD114+AD115+AD116+AD119+AD123+AD125+AD126+AD127+AD128+AD129+AD130</f>
        <v>-401555.30000000005</v>
      </c>
      <c r="AE105" s="35">
        <f t="shared" si="41"/>
        <v>312842.05099999998</v>
      </c>
      <c r="AF105" s="37">
        <f>AF109+AF111+AF112+AF113+AF114+AF115+AF116+AF119+AF123+AF125+AF126+AF127+AF128+AF129+AF130+AF131+AF132</f>
        <v>0</v>
      </c>
      <c r="AG105" s="35">
        <f t="shared" si="42"/>
        <v>312842.05099999998</v>
      </c>
      <c r="AH105" s="35">
        <f>AH109+AH111+AH112+AH113+AH114+AH115+AH116+AH119+AH123</f>
        <v>401690.59999999998</v>
      </c>
      <c r="AI105" s="35">
        <f>AI109+AI111+AI112+AI113+AI114+AI115+AI116+AI119+AI123</f>
        <v>0</v>
      </c>
      <c r="AJ105" s="35">
        <f t="shared" ref="AJ105:AJ168" si="49">AH105+AI105</f>
        <v>401690.59999999998</v>
      </c>
      <c r="AK105" s="35">
        <f>AK109+AK111+AK112+AK113+AK114+AK115+AK116+AK119+AK123+AK125+AK126+AK127+AK128+AK129</f>
        <v>0</v>
      </c>
      <c r="AL105" s="35">
        <f t="shared" ref="AL105:AL168" si="50">AJ105+AK105</f>
        <v>401690.59999999998</v>
      </c>
      <c r="AM105" s="35">
        <f>AM109+AM111+AM112+AM113+AM114+AM115+AM116+AM119+AM123+AM125+AM126+AM127+AM128+AM129+AM130</f>
        <v>91187.880000000005</v>
      </c>
      <c r="AN105" s="35">
        <f t="shared" si="43"/>
        <v>492878.47999999998</v>
      </c>
      <c r="AO105" s="35">
        <f>AO109+AO111+AO112+AO113+AO114+AO115+AO116+AO119+AO123+AO125+AO126+AO127+AO128+AO129+AO130</f>
        <v>401555.30000000005</v>
      </c>
      <c r="AP105" s="35">
        <f t="shared" si="44"/>
        <v>894433.78000000003</v>
      </c>
      <c r="AQ105" s="37">
        <f>AQ109+AQ111+AQ112+AQ113+AQ114+AQ115+AQ116+AQ119+AQ123+AQ125+AQ126+AQ127+AQ128+AQ129+AQ130+AQ131+AQ132</f>
        <v>0</v>
      </c>
      <c r="AR105" s="35">
        <f t="shared" si="45"/>
        <v>894433.78000000003</v>
      </c>
      <c r="AS105" s="38"/>
      <c r="AT105" s="39" t="s">
        <v>25</v>
      </c>
      <c r="AU105" s="4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7.25">
      <c r="A106" s="26"/>
      <c r="B106" s="41" t="s">
        <v>153</v>
      </c>
      <c r="C106" s="56" t="s">
        <v>22</v>
      </c>
      <c r="D106" s="28">
        <f>D110+D120+D124</f>
        <v>119077</v>
      </c>
      <c r="E106" s="28">
        <f>E110+E120+E124</f>
        <v>0</v>
      </c>
      <c r="F106" s="29">
        <f t="shared" si="19"/>
        <v>119077</v>
      </c>
      <c r="G106" s="29">
        <f>G110+G120+G124</f>
        <v>0</v>
      </c>
      <c r="H106" s="29">
        <f t="shared" si="20"/>
        <v>119077</v>
      </c>
      <c r="I106" s="29">
        <f>I110+I120+I124</f>
        <v>0</v>
      </c>
      <c r="J106" s="29">
        <f t="shared" si="21"/>
        <v>119077</v>
      </c>
      <c r="K106" s="29">
        <f>K110+K120+K124</f>
        <v>0</v>
      </c>
      <c r="L106" s="29">
        <f t="shared" si="22"/>
        <v>119077</v>
      </c>
      <c r="M106" s="29">
        <f>M110+M120+M124</f>
        <v>0</v>
      </c>
      <c r="N106" s="29">
        <f t="shared" si="23"/>
        <v>119077</v>
      </c>
      <c r="O106" s="29">
        <f>O110+O120+O124</f>
        <v>0</v>
      </c>
      <c r="P106" s="29">
        <f t="shared" si="24"/>
        <v>119077</v>
      </c>
      <c r="Q106" s="29">
        <f>Q110+Q120+Q124</f>
        <v>0</v>
      </c>
      <c r="R106" s="29">
        <f t="shared" si="38"/>
        <v>119077</v>
      </c>
      <c r="S106" s="29">
        <f>S110+S120+S124</f>
        <v>0</v>
      </c>
      <c r="T106" s="29">
        <f t="shared" si="39"/>
        <v>119077</v>
      </c>
      <c r="U106" s="29">
        <f>U110+U120+U124</f>
        <v>30161.700000000001</v>
      </c>
      <c r="V106" s="29">
        <f>V110+V120+V124</f>
        <v>0</v>
      </c>
      <c r="W106" s="29">
        <f t="shared" si="46"/>
        <v>30161.700000000001</v>
      </c>
      <c r="X106" s="29">
        <f>X110+X120+X124</f>
        <v>0</v>
      </c>
      <c r="Y106" s="29">
        <f t="shared" si="47"/>
        <v>30161.700000000001</v>
      </c>
      <c r="Z106" s="29">
        <f>Z110+Z120+Z124</f>
        <v>0</v>
      </c>
      <c r="AA106" s="29">
        <f t="shared" si="48"/>
        <v>30161.700000000001</v>
      </c>
      <c r="AB106" s="29">
        <f>AB110+AB120+AB124</f>
        <v>0</v>
      </c>
      <c r="AC106" s="29">
        <f t="shared" si="40"/>
        <v>30161.700000000001</v>
      </c>
      <c r="AD106" s="29">
        <f>AD110+AD120+AD124</f>
        <v>0</v>
      </c>
      <c r="AE106" s="29">
        <f t="shared" si="41"/>
        <v>30161.700000000001</v>
      </c>
      <c r="AF106" s="29">
        <f>AF110+AF120+AF124</f>
        <v>0</v>
      </c>
      <c r="AG106" s="29">
        <f t="shared" si="42"/>
        <v>30161.700000000001</v>
      </c>
      <c r="AH106" s="29">
        <f>AH110+AH120+AH124</f>
        <v>0</v>
      </c>
      <c r="AI106" s="29">
        <f>AI110+AI120+AI124</f>
        <v>0</v>
      </c>
      <c r="AJ106" s="29">
        <f t="shared" si="49"/>
        <v>0</v>
      </c>
      <c r="AK106" s="29">
        <f>AK110+AK120+AK124</f>
        <v>0</v>
      </c>
      <c r="AL106" s="29">
        <f t="shared" si="50"/>
        <v>0</v>
      </c>
      <c r="AM106" s="29">
        <f>AM110+AM120+AM124</f>
        <v>0</v>
      </c>
      <c r="AN106" s="29">
        <f t="shared" si="43"/>
        <v>0</v>
      </c>
      <c r="AO106" s="29">
        <f>AO110+AO120+AO124</f>
        <v>0</v>
      </c>
      <c r="AP106" s="29">
        <f t="shared" si="44"/>
        <v>0</v>
      </c>
      <c r="AQ106" s="29">
        <f>AQ110+AQ120+AQ124</f>
        <v>0</v>
      </c>
      <c r="AR106" s="29">
        <f t="shared" si="45"/>
        <v>0</v>
      </c>
      <c r="AS106" s="4"/>
      <c r="AT106" s="5"/>
      <c r="AU106" s="4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ht="51.75">
      <c r="A107" s="26" t="s">
        <v>154</v>
      </c>
      <c r="B107" s="41" t="s">
        <v>155</v>
      </c>
      <c r="C107" s="66" t="s">
        <v>144</v>
      </c>
      <c r="D107" s="28">
        <f>D109+D110</f>
        <v>0</v>
      </c>
      <c r="E107" s="28">
        <f>E109+E110</f>
        <v>0</v>
      </c>
      <c r="F107" s="29">
        <f t="shared" si="19"/>
        <v>0</v>
      </c>
      <c r="G107" s="29">
        <f>G109+G110</f>
        <v>0</v>
      </c>
      <c r="H107" s="29">
        <f t="shared" si="20"/>
        <v>0</v>
      </c>
      <c r="I107" s="29">
        <f>I109+I110</f>
        <v>0</v>
      </c>
      <c r="J107" s="29">
        <f t="shared" si="21"/>
        <v>0</v>
      </c>
      <c r="K107" s="29">
        <f>K109+K110</f>
        <v>0</v>
      </c>
      <c r="L107" s="29">
        <f t="shared" si="22"/>
        <v>0</v>
      </c>
      <c r="M107" s="29">
        <f>M109+M110</f>
        <v>0</v>
      </c>
      <c r="N107" s="29">
        <f t="shared" si="23"/>
        <v>0</v>
      </c>
      <c r="O107" s="29">
        <f>O109+O110</f>
        <v>0</v>
      </c>
      <c r="P107" s="29">
        <f t="shared" si="24"/>
        <v>0</v>
      </c>
      <c r="Q107" s="29">
        <f>Q109+Q110</f>
        <v>0</v>
      </c>
      <c r="R107" s="29">
        <f t="shared" si="38"/>
        <v>0</v>
      </c>
      <c r="S107" s="29">
        <f>S109+S110</f>
        <v>0</v>
      </c>
      <c r="T107" s="29">
        <f t="shared" si="39"/>
        <v>0</v>
      </c>
      <c r="U107" s="29">
        <f>U109+U110</f>
        <v>40215.599999999999</v>
      </c>
      <c r="V107" s="29">
        <f>V109+V110</f>
        <v>0</v>
      </c>
      <c r="W107" s="29">
        <f t="shared" si="46"/>
        <v>40215.599999999999</v>
      </c>
      <c r="X107" s="29">
        <f>X109+X110</f>
        <v>0</v>
      </c>
      <c r="Y107" s="29">
        <f t="shared" si="47"/>
        <v>40215.599999999999</v>
      </c>
      <c r="Z107" s="29">
        <f>Z109+Z110</f>
        <v>0</v>
      </c>
      <c r="AA107" s="29">
        <f t="shared" si="48"/>
        <v>40215.599999999999</v>
      </c>
      <c r="AB107" s="29">
        <f>AB109+AB110</f>
        <v>0</v>
      </c>
      <c r="AC107" s="29">
        <f t="shared" si="40"/>
        <v>40215.599999999999</v>
      </c>
      <c r="AD107" s="29">
        <f>AD109+AD110</f>
        <v>0</v>
      </c>
      <c r="AE107" s="29">
        <f t="shared" si="41"/>
        <v>40215.599999999999</v>
      </c>
      <c r="AF107" s="29">
        <f>AF109+AF110</f>
        <v>0</v>
      </c>
      <c r="AG107" s="29">
        <f t="shared" si="42"/>
        <v>40215.599999999999</v>
      </c>
      <c r="AH107" s="29">
        <f>AH109+AH110</f>
        <v>0</v>
      </c>
      <c r="AI107" s="29">
        <f>AI109+AI110</f>
        <v>0</v>
      </c>
      <c r="AJ107" s="29">
        <f t="shared" si="49"/>
        <v>0</v>
      </c>
      <c r="AK107" s="29">
        <f>AK109+AK110</f>
        <v>0</v>
      </c>
      <c r="AL107" s="29">
        <f t="shared" si="50"/>
        <v>0</v>
      </c>
      <c r="AM107" s="29">
        <f>AM109+AM110</f>
        <v>0</v>
      </c>
      <c r="AN107" s="29">
        <f t="shared" si="43"/>
        <v>0</v>
      </c>
      <c r="AO107" s="29">
        <f>AO109+AO110</f>
        <v>0</v>
      </c>
      <c r="AP107" s="29">
        <f t="shared" si="44"/>
        <v>0</v>
      </c>
      <c r="AQ107" s="29">
        <f>AQ109+AQ110</f>
        <v>0</v>
      </c>
      <c r="AR107" s="29">
        <f t="shared" si="45"/>
        <v>0</v>
      </c>
      <c r="AS107" s="4"/>
      <c r="AU107" s="43"/>
    </row>
    <row r="108" ht="17.25">
      <c r="A108" s="26"/>
      <c r="B108" s="41" t="s">
        <v>23</v>
      </c>
      <c r="C108" s="41"/>
      <c r="D108" s="28"/>
      <c r="E108" s="28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4"/>
      <c r="AU108" s="43"/>
    </row>
    <row r="109" s="45" customFormat="1" ht="17.25" hidden="1">
      <c r="A109" s="46"/>
      <c r="B109" s="47" t="s">
        <v>24</v>
      </c>
      <c r="C109" s="75"/>
      <c r="D109" s="48">
        <v>0</v>
      </c>
      <c r="E109" s="49"/>
      <c r="F109" s="48">
        <f t="shared" si="19"/>
        <v>0</v>
      </c>
      <c r="G109" s="50"/>
      <c r="H109" s="51">
        <f t="shared" si="20"/>
        <v>0</v>
      </c>
      <c r="I109" s="29"/>
      <c r="J109" s="51">
        <f t="shared" si="21"/>
        <v>0</v>
      </c>
      <c r="K109" s="29"/>
      <c r="L109" s="51">
        <f t="shared" si="22"/>
        <v>0</v>
      </c>
      <c r="M109" s="29"/>
      <c r="N109" s="51">
        <f t="shared" ref="N109:N172" si="51">L109+M109</f>
        <v>0</v>
      </c>
      <c r="O109" s="50"/>
      <c r="P109" s="51">
        <f t="shared" ref="P109:P172" si="52">N109+O109</f>
        <v>0</v>
      </c>
      <c r="Q109" s="29"/>
      <c r="R109" s="51">
        <f t="shared" si="38"/>
        <v>0</v>
      </c>
      <c r="S109" s="50"/>
      <c r="T109" s="51">
        <f t="shared" si="39"/>
        <v>0</v>
      </c>
      <c r="U109" s="51">
        <v>10053.9</v>
      </c>
      <c r="V109" s="50"/>
      <c r="W109" s="51">
        <f t="shared" si="46"/>
        <v>10053.9</v>
      </c>
      <c r="X109" s="50"/>
      <c r="Y109" s="51">
        <f t="shared" si="47"/>
        <v>10053.9</v>
      </c>
      <c r="Z109" s="29"/>
      <c r="AA109" s="51">
        <f t="shared" si="48"/>
        <v>10053.9</v>
      </c>
      <c r="AB109" s="29"/>
      <c r="AC109" s="51">
        <f t="shared" si="40"/>
        <v>10053.9</v>
      </c>
      <c r="AD109" s="50"/>
      <c r="AE109" s="51">
        <f t="shared" si="41"/>
        <v>10053.9</v>
      </c>
      <c r="AF109" s="50"/>
      <c r="AG109" s="51">
        <f t="shared" si="42"/>
        <v>10053.9</v>
      </c>
      <c r="AH109" s="51">
        <v>0</v>
      </c>
      <c r="AI109" s="50"/>
      <c r="AJ109" s="51">
        <f t="shared" si="49"/>
        <v>0</v>
      </c>
      <c r="AK109" s="50"/>
      <c r="AL109" s="51">
        <f t="shared" si="50"/>
        <v>0</v>
      </c>
      <c r="AM109" s="29"/>
      <c r="AN109" s="51">
        <f t="shared" si="43"/>
        <v>0</v>
      </c>
      <c r="AO109" s="50"/>
      <c r="AP109" s="51">
        <f t="shared" si="44"/>
        <v>0</v>
      </c>
      <c r="AQ109" s="50"/>
      <c r="AR109" s="51">
        <f t="shared" si="45"/>
        <v>0</v>
      </c>
      <c r="AS109" s="52" t="s">
        <v>156</v>
      </c>
      <c r="AT109" s="53" t="s">
        <v>25</v>
      </c>
      <c r="AU109" s="54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</row>
    <row r="110" ht="17.25">
      <c r="A110" s="26"/>
      <c r="B110" s="41" t="s">
        <v>153</v>
      </c>
      <c r="C110" s="56" t="s">
        <v>22</v>
      </c>
      <c r="D110" s="28">
        <v>0</v>
      </c>
      <c r="E110" s="28"/>
      <c r="F110" s="29">
        <f t="shared" si="19"/>
        <v>0</v>
      </c>
      <c r="G110" s="29"/>
      <c r="H110" s="29">
        <f t="shared" si="20"/>
        <v>0</v>
      </c>
      <c r="I110" s="29"/>
      <c r="J110" s="29">
        <f t="shared" si="21"/>
        <v>0</v>
      </c>
      <c r="K110" s="29"/>
      <c r="L110" s="29">
        <f t="shared" si="22"/>
        <v>0</v>
      </c>
      <c r="M110" s="29"/>
      <c r="N110" s="29">
        <f t="shared" si="51"/>
        <v>0</v>
      </c>
      <c r="O110" s="29"/>
      <c r="P110" s="29">
        <f t="shared" si="52"/>
        <v>0</v>
      </c>
      <c r="Q110" s="29"/>
      <c r="R110" s="29">
        <f t="shared" si="38"/>
        <v>0</v>
      </c>
      <c r="S110" s="29"/>
      <c r="T110" s="29">
        <f t="shared" si="39"/>
        <v>0</v>
      </c>
      <c r="U110" s="29">
        <v>30161.700000000001</v>
      </c>
      <c r="V110" s="29"/>
      <c r="W110" s="29">
        <f t="shared" si="46"/>
        <v>30161.700000000001</v>
      </c>
      <c r="X110" s="29"/>
      <c r="Y110" s="29">
        <f t="shared" si="47"/>
        <v>30161.700000000001</v>
      </c>
      <c r="Z110" s="29"/>
      <c r="AA110" s="29">
        <f t="shared" si="48"/>
        <v>30161.700000000001</v>
      </c>
      <c r="AB110" s="29"/>
      <c r="AC110" s="29">
        <f t="shared" si="40"/>
        <v>30161.700000000001</v>
      </c>
      <c r="AD110" s="29"/>
      <c r="AE110" s="29">
        <f t="shared" si="41"/>
        <v>30161.700000000001</v>
      </c>
      <c r="AF110" s="29"/>
      <c r="AG110" s="29">
        <f t="shared" si="42"/>
        <v>30161.700000000001</v>
      </c>
      <c r="AH110" s="29">
        <v>0</v>
      </c>
      <c r="AI110" s="29"/>
      <c r="AJ110" s="29">
        <f t="shared" si="49"/>
        <v>0</v>
      </c>
      <c r="AK110" s="29"/>
      <c r="AL110" s="29">
        <f t="shared" si="50"/>
        <v>0</v>
      </c>
      <c r="AM110" s="29"/>
      <c r="AN110" s="29">
        <f t="shared" si="43"/>
        <v>0</v>
      </c>
      <c r="AO110" s="29"/>
      <c r="AP110" s="29">
        <f t="shared" si="44"/>
        <v>0</v>
      </c>
      <c r="AQ110" s="29"/>
      <c r="AR110" s="29">
        <f t="shared" si="45"/>
        <v>0</v>
      </c>
      <c r="AS110" s="4" t="s">
        <v>156</v>
      </c>
      <c r="AU110" s="43"/>
    </row>
    <row r="111" ht="51.75" customHeight="1">
      <c r="A111" s="26" t="s">
        <v>157</v>
      </c>
      <c r="B111" s="41" t="s">
        <v>158</v>
      </c>
      <c r="C111" s="66" t="s">
        <v>144</v>
      </c>
      <c r="D111" s="28">
        <v>0</v>
      </c>
      <c r="E111" s="28"/>
      <c r="F111" s="29">
        <f t="shared" si="19"/>
        <v>0</v>
      </c>
      <c r="G111" s="29"/>
      <c r="H111" s="29">
        <f t="shared" si="20"/>
        <v>0</v>
      </c>
      <c r="I111" s="29"/>
      <c r="J111" s="29">
        <f t="shared" si="21"/>
        <v>0</v>
      </c>
      <c r="K111" s="29"/>
      <c r="L111" s="29">
        <f t="shared" si="22"/>
        <v>0</v>
      </c>
      <c r="M111" s="29"/>
      <c r="N111" s="29">
        <f t="shared" si="51"/>
        <v>0</v>
      </c>
      <c r="O111" s="29"/>
      <c r="P111" s="29">
        <f t="shared" si="52"/>
        <v>0</v>
      </c>
      <c r="Q111" s="29"/>
      <c r="R111" s="29">
        <f t="shared" si="38"/>
        <v>0</v>
      </c>
      <c r="S111" s="29"/>
      <c r="T111" s="29">
        <f t="shared" si="39"/>
        <v>0</v>
      </c>
      <c r="U111" s="29">
        <v>29234.799999999999</v>
      </c>
      <c r="V111" s="29"/>
      <c r="W111" s="29">
        <f t="shared" si="46"/>
        <v>29234.799999999999</v>
      </c>
      <c r="X111" s="29"/>
      <c r="Y111" s="29">
        <f t="shared" si="47"/>
        <v>29234.799999999999</v>
      </c>
      <c r="Z111" s="29"/>
      <c r="AA111" s="29">
        <f t="shared" si="48"/>
        <v>29234.799999999999</v>
      </c>
      <c r="AB111" s="29"/>
      <c r="AC111" s="29">
        <f t="shared" si="40"/>
        <v>29234.799999999999</v>
      </c>
      <c r="AD111" s="29"/>
      <c r="AE111" s="29">
        <f t="shared" si="41"/>
        <v>29234.799999999999</v>
      </c>
      <c r="AF111" s="29"/>
      <c r="AG111" s="29">
        <f t="shared" si="42"/>
        <v>29234.799999999999</v>
      </c>
      <c r="AH111" s="29">
        <v>0</v>
      </c>
      <c r="AI111" s="29"/>
      <c r="AJ111" s="29">
        <f t="shared" si="49"/>
        <v>0</v>
      </c>
      <c r="AK111" s="29"/>
      <c r="AL111" s="29">
        <f t="shared" si="50"/>
        <v>0</v>
      </c>
      <c r="AM111" s="29"/>
      <c r="AN111" s="29">
        <f t="shared" si="43"/>
        <v>0</v>
      </c>
      <c r="AO111" s="29"/>
      <c r="AP111" s="29">
        <f t="shared" si="44"/>
        <v>0</v>
      </c>
      <c r="AQ111" s="29"/>
      <c r="AR111" s="29">
        <f t="shared" si="45"/>
        <v>0</v>
      </c>
      <c r="AS111" s="4" t="s">
        <v>159</v>
      </c>
      <c r="AU111" s="43"/>
    </row>
    <row r="112" ht="51.75">
      <c r="A112" s="26" t="s">
        <v>160</v>
      </c>
      <c r="B112" s="41" t="s">
        <v>161</v>
      </c>
      <c r="C112" s="66" t="s">
        <v>144</v>
      </c>
      <c r="D112" s="28">
        <v>0</v>
      </c>
      <c r="E112" s="28"/>
      <c r="F112" s="29">
        <f t="shared" si="19"/>
        <v>0</v>
      </c>
      <c r="G112" s="29">
        <v>2887.2343700000001</v>
      </c>
      <c r="H112" s="29">
        <f t="shared" si="20"/>
        <v>2887.2343700000001</v>
      </c>
      <c r="I112" s="29"/>
      <c r="J112" s="29">
        <f t="shared" si="21"/>
        <v>2887.2343700000001</v>
      </c>
      <c r="K112" s="29"/>
      <c r="L112" s="29">
        <f t="shared" si="22"/>
        <v>2887.2343700000001</v>
      </c>
      <c r="M112" s="29"/>
      <c r="N112" s="29">
        <f t="shared" si="51"/>
        <v>2887.2343700000001</v>
      </c>
      <c r="O112" s="29"/>
      <c r="P112" s="29">
        <f t="shared" si="52"/>
        <v>2887.2343700000001</v>
      </c>
      <c r="Q112" s="29"/>
      <c r="R112" s="29">
        <f t="shared" si="38"/>
        <v>2887.2343700000001</v>
      </c>
      <c r="S112" s="29"/>
      <c r="T112" s="29">
        <f t="shared" si="39"/>
        <v>2887.2343700000001</v>
      </c>
      <c r="U112" s="29">
        <v>401690.59999999998</v>
      </c>
      <c r="V112" s="29">
        <v>-135.30000000000001</v>
      </c>
      <c r="W112" s="29">
        <f t="shared" si="46"/>
        <v>401555.29999999999</v>
      </c>
      <c r="X112" s="29"/>
      <c r="Y112" s="29">
        <f t="shared" si="47"/>
        <v>401555.29999999999</v>
      </c>
      <c r="Z112" s="29"/>
      <c r="AA112" s="29">
        <f t="shared" si="48"/>
        <v>401555.29999999999</v>
      </c>
      <c r="AB112" s="29"/>
      <c r="AC112" s="29">
        <f t="shared" si="40"/>
        <v>401555.29999999999</v>
      </c>
      <c r="AD112" s="29">
        <f>-195595.7-205959.6</f>
        <v>-401555.30000000005</v>
      </c>
      <c r="AE112" s="29">
        <f t="shared" si="41"/>
        <v>-5.8207660913467407e-11</v>
      </c>
      <c r="AF112" s="29"/>
      <c r="AG112" s="29">
        <f t="shared" si="42"/>
        <v>-5.8207660913467407e-11</v>
      </c>
      <c r="AH112" s="29">
        <v>401690.59999999998</v>
      </c>
      <c r="AI112" s="29"/>
      <c r="AJ112" s="29">
        <f t="shared" si="49"/>
        <v>401690.59999999998</v>
      </c>
      <c r="AK112" s="29"/>
      <c r="AL112" s="29">
        <f t="shared" si="50"/>
        <v>401690.59999999998</v>
      </c>
      <c r="AM112" s="29"/>
      <c r="AN112" s="29">
        <f t="shared" si="43"/>
        <v>401690.59999999998</v>
      </c>
      <c r="AO112" s="29">
        <f>195595.7+205959.6</f>
        <v>401555.30000000005</v>
      </c>
      <c r="AP112" s="29">
        <f t="shared" si="44"/>
        <v>803245.90000000002</v>
      </c>
      <c r="AQ112" s="29">
        <v>-531902.90000000002</v>
      </c>
      <c r="AR112" s="29">
        <f t="shared" si="45"/>
        <v>271343</v>
      </c>
      <c r="AS112" s="4" t="s">
        <v>162</v>
      </c>
      <c r="AU112" s="43"/>
    </row>
    <row r="113" ht="49.5" customHeight="1">
      <c r="A113" s="26" t="s">
        <v>163</v>
      </c>
      <c r="B113" s="41" t="s">
        <v>164</v>
      </c>
      <c r="C113" s="66" t="s">
        <v>144</v>
      </c>
      <c r="D113" s="28">
        <v>51663.399999999994</v>
      </c>
      <c r="E113" s="28">
        <v>30694.900000000001</v>
      </c>
      <c r="F113" s="29">
        <f t="shared" si="19"/>
        <v>82358.299999999988</v>
      </c>
      <c r="G113" s="29">
        <v>2166.1999999999998</v>
      </c>
      <c r="H113" s="29">
        <f t="shared" si="20"/>
        <v>84524.499999999985</v>
      </c>
      <c r="I113" s="29"/>
      <c r="J113" s="29">
        <f t="shared" si="21"/>
        <v>84524.499999999985</v>
      </c>
      <c r="K113" s="29">
        <v>-82358.300000000003</v>
      </c>
      <c r="L113" s="29">
        <f t="shared" si="22"/>
        <v>2166.1999999999825</v>
      </c>
      <c r="M113" s="29"/>
      <c r="N113" s="29">
        <f t="shared" si="51"/>
        <v>2166.1999999999825</v>
      </c>
      <c r="O113" s="29"/>
      <c r="P113" s="29">
        <f t="shared" si="52"/>
        <v>2166.1999999999825</v>
      </c>
      <c r="Q113" s="29"/>
      <c r="R113" s="29">
        <f t="shared" si="38"/>
        <v>2166.1999999999825</v>
      </c>
      <c r="S113" s="29"/>
      <c r="T113" s="29">
        <f t="shared" si="39"/>
        <v>2166.1999999999825</v>
      </c>
      <c r="U113" s="29">
        <v>50834.900000000001</v>
      </c>
      <c r="V113" s="29"/>
      <c r="W113" s="29">
        <f t="shared" si="46"/>
        <v>50834.900000000001</v>
      </c>
      <c r="X113" s="29"/>
      <c r="Y113" s="29">
        <f t="shared" si="47"/>
        <v>50834.900000000001</v>
      </c>
      <c r="Z113" s="29"/>
      <c r="AA113" s="29">
        <f t="shared" si="48"/>
        <v>50834.900000000001</v>
      </c>
      <c r="AB113" s="29">
        <v>82358.300000000003</v>
      </c>
      <c r="AC113" s="29">
        <f t="shared" si="40"/>
        <v>133193.20000000001</v>
      </c>
      <c r="AD113" s="29"/>
      <c r="AE113" s="29">
        <f t="shared" si="41"/>
        <v>133193.20000000001</v>
      </c>
      <c r="AF113" s="29"/>
      <c r="AG113" s="29">
        <f t="shared" si="42"/>
        <v>133193.20000000001</v>
      </c>
      <c r="AH113" s="29">
        <v>0</v>
      </c>
      <c r="AI113" s="29"/>
      <c r="AJ113" s="29">
        <f t="shared" si="49"/>
        <v>0</v>
      </c>
      <c r="AK113" s="29"/>
      <c r="AL113" s="29">
        <f t="shared" si="50"/>
        <v>0</v>
      </c>
      <c r="AM113" s="29"/>
      <c r="AN113" s="29">
        <f t="shared" si="43"/>
        <v>0</v>
      </c>
      <c r="AO113" s="29"/>
      <c r="AP113" s="29">
        <f t="shared" si="44"/>
        <v>0</v>
      </c>
      <c r="AQ113" s="29"/>
      <c r="AR113" s="29">
        <f t="shared" si="45"/>
        <v>0</v>
      </c>
      <c r="AS113" s="4" t="s">
        <v>165</v>
      </c>
      <c r="AU113" s="43"/>
    </row>
    <row r="114" ht="51.75">
      <c r="A114" s="26" t="s">
        <v>166</v>
      </c>
      <c r="B114" s="41" t="s">
        <v>167</v>
      </c>
      <c r="C114" s="66" t="s">
        <v>144</v>
      </c>
      <c r="D114" s="28">
        <v>420626.60000000003</v>
      </c>
      <c r="E114" s="28">
        <v>-53126.300000000003</v>
      </c>
      <c r="F114" s="29">
        <f t="shared" si="19"/>
        <v>367500.30000000005</v>
      </c>
      <c r="G114" s="29"/>
      <c r="H114" s="29">
        <f t="shared" si="20"/>
        <v>367500.30000000005</v>
      </c>
      <c r="I114" s="29"/>
      <c r="J114" s="29">
        <f t="shared" ref="J114:J177" si="53">H114+I114</f>
        <v>367500.30000000005</v>
      </c>
      <c r="K114" s="29"/>
      <c r="L114" s="29">
        <f t="shared" ref="L114:L177" si="54">J114+K114</f>
        <v>367500.30000000005</v>
      </c>
      <c r="M114" s="29"/>
      <c r="N114" s="29">
        <f t="shared" si="51"/>
        <v>367500.30000000005</v>
      </c>
      <c r="O114" s="29"/>
      <c r="P114" s="29">
        <f t="shared" si="52"/>
        <v>367500.30000000005</v>
      </c>
      <c r="Q114" s="29"/>
      <c r="R114" s="29">
        <f t="shared" si="38"/>
        <v>367500.30000000005</v>
      </c>
      <c r="S114" s="29"/>
      <c r="T114" s="29">
        <f t="shared" si="39"/>
        <v>367500.30000000005</v>
      </c>
      <c r="U114" s="29">
        <v>0</v>
      </c>
      <c r="V114" s="29"/>
      <c r="W114" s="29">
        <f t="shared" si="46"/>
        <v>0</v>
      </c>
      <c r="X114" s="29"/>
      <c r="Y114" s="29">
        <f t="shared" si="47"/>
        <v>0</v>
      </c>
      <c r="Z114" s="29"/>
      <c r="AA114" s="29">
        <f t="shared" si="48"/>
        <v>0</v>
      </c>
      <c r="AB114" s="29"/>
      <c r="AC114" s="29">
        <f t="shared" si="40"/>
        <v>0</v>
      </c>
      <c r="AD114" s="29"/>
      <c r="AE114" s="29">
        <f t="shared" si="41"/>
        <v>0</v>
      </c>
      <c r="AF114" s="29"/>
      <c r="AG114" s="29">
        <f t="shared" si="42"/>
        <v>0</v>
      </c>
      <c r="AH114" s="29">
        <v>0</v>
      </c>
      <c r="AI114" s="29"/>
      <c r="AJ114" s="29">
        <f t="shared" si="49"/>
        <v>0</v>
      </c>
      <c r="AK114" s="29"/>
      <c r="AL114" s="29">
        <f t="shared" si="50"/>
        <v>0</v>
      </c>
      <c r="AM114" s="29"/>
      <c r="AN114" s="29">
        <f t="shared" si="43"/>
        <v>0</v>
      </c>
      <c r="AO114" s="29"/>
      <c r="AP114" s="29">
        <f t="shared" si="44"/>
        <v>0</v>
      </c>
      <c r="AQ114" s="29"/>
      <c r="AR114" s="29">
        <f t="shared" si="45"/>
        <v>0</v>
      </c>
      <c r="AS114" s="4" t="s">
        <v>168</v>
      </c>
      <c r="AU114" s="43"/>
    </row>
    <row r="115" ht="51.75">
      <c r="A115" s="26" t="s">
        <v>169</v>
      </c>
      <c r="B115" s="58" t="s">
        <v>170</v>
      </c>
      <c r="C115" s="66" t="s">
        <v>144</v>
      </c>
      <c r="D115" s="28">
        <v>130463.40000000001</v>
      </c>
      <c r="E115" s="28">
        <v>-195</v>
      </c>
      <c r="F115" s="29">
        <f t="shared" si="19"/>
        <v>130268.40000000001</v>
      </c>
      <c r="G115" s="29">
        <v>7323.8743599999998</v>
      </c>
      <c r="H115" s="29">
        <f t="shared" si="20"/>
        <v>137592.27436000001</v>
      </c>
      <c r="I115" s="29"/>
      <c r="J115" s="29">
        <f t="shared" si="53"/>
        <v>137592.27436000001</v>
      </c>
      <c r="K115" s="29">
        <v>-130268.39999999999</v>
      </c>
      <c r="L115" s="29">
        <f t="shared" si="54"/>
        <v>7323.8743600000162</v>
      </c>
      <c r="M115" s="29"/>
      <c r="N115" s="29">
        <f t="shared" si="51"/>
        <v>7323.8743600000162</v>
      </c>
      <c r="O115" s="29"/>
      <c r="P115" s="29">
        <f t="shared" si="52"/>
        <v>7323.8743600000162</v>
      </c>
      <c r="Q115" s="29"/>
      <c r="R115" s="29">
        <f t="shared" si="38"/>
        <v>7323.8743600000162</v>
      </c>
      <c r="S115" s="29"/>
      <c r="T115" s="29">
        <f t="shared" si="39"/>
        <v>7323.8743600000162</v>
      </c>
      <c r="U115" s="29">
        <v>0</v>
      </c>
      <c r="V115" s="29"/>
      <c r="W115" s="29">
        <f t="shared" si="46"/>
        <v>0</v>
      </c>
      <c r="X115" s="29"/>
      <c r="Y115" s="29">
        <f t="shared" si="47"/>
        <v>0</v>
      </c>
      <c r="Z115" s="29"/>
      <c r="AA115" s="29">
        <f t="shared" si="48"/>
        <v>0</v>
      </c>
      <c r="AB115" s="29">
        <v>39080.519999999997</v>
      </c>
      <c r="AC115" s="29">
        <f t="shared" si="40"/>
        <v>39080.519999999997</v>
      </c>
      <c r="AD115" s="29"/>
      <c r="AE115" s="29">
        <f t="shared" si="41"/>
        <v>39080.519999999997</v>
      </c>
      <c r="AF115" s="29"/>
      <c r="AG115" s="29">
        <f t="shared" si="42"/>
        <v>39080.519999999997</v>
      </c>
      <c r="AH115" s="29">
        <v>0</v>
      </c>
      <c r="AI115" s="29"/>
      <c r="AJ115" s="29">
        <f t="shared" si="49"/>
        <v>0</v>
      </c>
      <c r="AK115" s="29"/>
      <c r="AL115" s="29">
        <f t="shared" si="50"/>
        <v>0</v>
      </c>
      <c r="AM115" s="29">
        <v>91187.880000000005</v>
      </c>
      <c r="AN115" s="29">
        <f t="shared" si="43"/>
        <v>91187.880000000005</v>
      </c>
      <c r="AO115" s="29"/>
      <c r="AP115" s="29">
        <f t="shared" si="44"/>
        <v>91187.880000000005</v>
      </c>
      <c r="AQ115" s="29"/>
      <c r="AR115" s="29">
        <f t="shared" si="45"/>
        <v>91187.880000000005</v>
      </c>
      <c r="AS115" s="4" t="s">
        <v>171</v>
      </c>
      <c r="AU115" s="43"/>
    </row>
    <row r="116" ht="51.75">
      <c r="A116" s="26" t="s">
        <v>172</v>
      </c>
      <c r="B116" s="41" t="s">
        <v>173</v>
      </c>
      <c r="C116" s="66" t="s">
        <v>144</v>
      </c>
      <c r="D116" s="28">
        <v>105000.5</v>
      </c>
      <c r="E116" s="28">
        <v>-225.09999999999999</v>
      </c>
      <c r="F116" s="29">
        <f t="shared" si="19"/>
        <v>104775.39999999999</v>
      </c>
      <c r="G116" s="29">
        <v>9546.2330500000007</v>
      </c>
      <c r="H116" s="29">
        <f t="shared" si="20"/>
        <v>114321.63304999999</v>
      </c>
      <c r="I116" s="29"/>
      <c r="J116" s="29">
        <f t="shared" si="53"/>
        <v>114321.63304999999</v>
      </c>
      <c r="K116" s="29">
        <v>-63510.802000000003</v>
      </c>
      <c r="L116" s="29">
        <f t="shared" si="54"/>
        <v>50810.831049999986</v>
      </c>
      <c r="M116" s="29"/>
      <c r="N116" s="29">
        <f t="shared" si="51"/>
        <v>50810.831049999986</v>
      </c>
      <c r="O116" s="29"/>
      <c r="P116" s="29">
        <f t="shared" si="52"/>
        <v>50810.831049999986</v>
      </c>
      <c r="Q116" s="29"/>
      <c r="R116" s="29">
        <f t="shared" si="38"/>
        <v>50810.831049999986</v>
      </c>
      <c r="S116" s="29"/>
      <c r="T116" s="29">
        <f t="shared" si="39"/>
        <v>50810.831049999986</v>
      </c>
      <c r="U116" s="29">
        <v>0</v>
      </c>
      <c r="V116" s="29"/>
      <c r="W116" s="29">
        <f t="shared" si="46"/>
        <v>0</v>
      </c>
      <c r="X116" s="29">
        <v>38326.349999999999</v>
      </c>
      <c r="Y116" s="29">
        <f t="shared" si="47"/>
        <v>38326.349999999999</v>
      </c>
      <c r="Z116" s="29">
        <v>-5553.0900000000001</v>
      </c>
      <c r="AA116" s="29">
        <f t="shared" si="48"/>
        <v>32773.259999999995</v>
      </c>
      <c r="AB116" s="29">
        <v>63510.802000000003</v>
      </c>
      <c r="AC116" s="29">
        <f t="shared" si="40"/>
        <v>96284.062000000005</v>
      </c>
      <c r="AD116" s="29"/>
      <c r="AE116" s="29">
        <f t="shared" si="41"/>
        <v>96284.062000000005</v>
      </c>
      <c r="AF116" s="29"/>
      <c r="AG116" s="29">
        <f t="shared" si="42"/>
        <v>96284.062000000005</v>
      </c>
      <c r="AH116" s="29">
        <v>0</v>
      </c>
      <c r="AI116" s="29"/>
      <c r="AJ116" s="29">
        <f t="shared" si="49"/>
        <v>0</v>
      </c>
      <c r="AK116" s="29"/>
      <c r="AL116" s="29">
        <f t="shared" si="50"/>
        <v>0</v>
      </c>
      <c r="AM116" s="29"/>
      <c r="AN116" s="29">
        <f t="shared" si="43"/>
        <v>0</v>
      </c>
      <c r="AO116" s="29"/>
      <c r="AP116" s="29">
        <f t="shared" si="44"/>
        <v>0</v>
      </c>
      <c r="AQ116" s="29"/>
      <c r="AR116" s="29">
        <f t="shared" si="45"/>
        <v>0</v>
      </c>
      <c r="AS116" s="4" t="s">
        <v>174</v>
      </c>
      <c r="AU116" s="43"/>
    </row>
    <row r="117" ht="51.75">
      <c r="A117" s="26" t="s">
        <v>175</v>
      </c>
      <c r="B117" s="41" t="s">
        <v>176</v>
      </c>
      <c r="C117" s="66" t="s">
        <v>144</v>
      </c>
      <c r="D117" s="28">
        <f>D119+D120</f>
        <v>7655.8999999999996</v>
      </c>
      <c r="E117" s="28">
        <f>E119+E120</f>
        <v>0</v>
      </c>
      <c r="F117" s="29">
        <f t="shared" si="19"/>
        <v>7655.8999999999996</v>
      </c>
      <c r="G117" s="29">
        <f>G119+G120</f>
        <v>0</v>
      </c>
      <c r="H117" s="29">
        <f t="shared" si="20"/>
        <v>7655.8999999999996</v>
      </c>
      <c r="I117" s="29">
        <f>I119+I120</f>
        <v>0</v>
      </c>
      <c r="J117" s="29">
        <f t="shared" si="53"/>
        <v>7655.8999999999996</v>
      </c>
      <c r="K117" s="29">
        <f>K119+K120</f>
        <v>0</v>
      </c>
      <c r="L117" s="29">
        <f t="shared" si="54"/>
        <v>7655.8999999999996</v>
      </c>
      <c r="M117" s="29">
        <f>M119+M120</f>
        <v>0</v>
      </c>
      <c r="N117" s="29">
        <f t="shared" si="51"/>
        <v>7655.8999999999996</v>
      </c>
      <c r="O117" s="29">
        <f>O119+O120</f>
        <v>0</v>
      </c>
      <c r="P117" s="29">
        <f t="shared" si="52"/>
        <v>7655.8999999999996</v>
      </c>
      <c r="Q117" s="29">
        <f>Q119+Q120</f>
        <v>0</v>
      </c>
      <c r="R117" s="29">
        <f t="shared" si="38"/>
        <v>7655.8999999999996</v>
      </c>
      <c r="S117" s="29">
        <f>S119+S120</f>
        <v>0</v>
      </c>
      <c r="T117" s="29">
        <f t="shared" si="39"/>
        <v>7655.8999999999996</v>
      </c>
      <c r="U117" s="29">
        <f>U119+U120</f>
        <v>0</v>
      </c>
      <c r="V117" s="29">
        <f>V119+V120</f>
        <v>0</v>
      </c>
      <c r="W117" s="29">
        <f t="shared" si="46"/>
        <v>0</v>
      </c>
      <c r="X117" s="29">
        <f>X119+X120</f>
        <v>0</v>
      </c>
      <c r="Y117" s="29">
        <f t="shared" si="47"/>
        <v>0</v>
      </c>
      <c r="Z117" s="29">
        <f>Z119+Z120</f>
        <v>0</v>
      </c>
      <c r="AA117" s="29">
        <f t="shared" si="48"/>
        <v>0</v>
      </c>
      <c r="AB117" s="29">
        <f>AB119+AB120</f>
        <v>0</v>
      </c>
      <c r="AC117" s="29">
        <f t="shared" si="40"/>
        <v>0</v>
      </c>
      <c r="AD117" s="29">
        <f>AD119+AD120</f>
        <v>0</v>
      </c>
      <c r="AE117" s="29">
        <f t="shared" si="41"/>
        <v>0</v>
      </c>
      <c r="AF117" s="29">
        <f>AF119+AF120</f>
        <v>0</v>
      </c>
      <c r="AG117" s="29">
        <f t="shared" si="42"/>
        <v>0</v>
      </c>
      <c r="AH117" s="29">
        <f>AH119+AH120</f>
        <v>0</v>
      </c>
      <c r="AI117" s="29">
        <f>AI119+AI120</f>
        <v>0</v>
      </c>
      <c r="AJ117" s="29">
        <f t="shared" si="49"/>
        <v>0</v>
      </c>
      <c r="AK117" s="29">
        <f>AK119+AK120</f>
        <v>0</v>
      </c>
      <c r="AL117" s="29">
        <f t="shared" si="50"/>
        <v>0</v>
      </c>
      <c r="AM117" s="29">
        <f>AM119+AM120</f>
        <v>0</v>
      </c>
      <c r="AN117" s="29">
        <f t="shared" si="43"/>
        <v>0</v>
      </c>
      <c r="AO117" s="29">
        <f>AO119+AO120</f>
        <v>0</v>
      </c>
      <c r="AP117" s="29">
        <f t="shared" si="44"/>
        <v>0</v>
      </c>
      <c r="AQ117" s="29">
        <f>AQ119+AQ120</f>
        <v>0</v>
      </c>
      <c r="AR117" s="29">
        <f t="shared" si="45"/>
        <v>0</v>
      </c>
      <c r="AU117" s="43"/>
    </row>
    <row r="118" ht="17.25">
      <c r="A118" s="26"/>
      <c r="B118" s="41" t="s">
        <v>23</v>
      </c>
      <c r="C118" s="66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U118" s="43"/>
    </row>
    <row r="119" ht="17.25" hidden="1">
      <c r="A119" s="62"/>
      <c r="B119" s="76" t="s">
        <v>24</v>
      </c>
      <c r="C119" s="77"/>
      <c r="D119" s="78">
        <v>1914</v>
      </c>
      <c r="E119" s="49"/>
      <c r="F119" s="78">
        <f t="shared" si="19"/>
        <v>1914</v>
      </c>
      <c r="G119" s="50"/>
      <c r="H119" s="79">
        <f t="shared" si="20"/>
        <v>1914</v>
      </c>
      <c r="I119" s="29"/>
      <c r="J119" s="79">
        <f t="shared" si="53"/>
        <v>1914</v>
      </c>
      <c r="K119" s="29"/>
      <c r="L119" s="79">
        <f t="shared" si="54"/>
        <v>1914</v>
      </c>
      <c r="M119" s="29"/>
      <c r="N119" s="79">
        <f t="shared" si="51"/>
        <v>1914</v>
      </c>
      <c r="O119" s="50"/>
      <c r="P119" s="79">
        <f t="shared" si="52"/>
        <v>1914</v>
      </c>
      <c r="Q119" s="29"/>
      <c r="R119" s="79">
        <f t="shared" si="38"/>
        <v>1914</v>
      </c>
      <c r="S119" s="50"/>
      <c r="T119" s="79">
        <f t="shared" si="39"/>
        <v>1914</v>
      </c>
      <c r="U119" s="79">
        <v>0</v>
      </c>
      <c r="V119" s="50"/>
      <c r="W119" s="79">
        <f t="shared" si="46"/>
        <v>0</v>
      </c>
      <c r="X119" s="50"/>
      <c r="Y119" s="79">
        <f t="shared" si="47"/>
        <v>0</v>
      </c>
      <c r="Z119" s="29"/>
      <c r="AA119" s="79">
        <f t="shared" si="48"/>
        <v>0</v>
      </c>
      <c r="AB119" s="29"/>
      <c r="AC119" s="79">
        <f t="shared" si="40"/>
        <v>0</v>
      </c>
      <c r="AD119" s="50"/>
      <c r="AE119" s="79">
        <f t="shared" si="41"/>
        <v>0</v>
      </c>
      <c r="AF119" s="50"/>
      <c r="AG119" s="79">
        <f t="shared" si="42"/>
        <v>0</v>
      </c>
      <c r="AH119" s="79">
        <v>0</v>
      </c>
      <c r="AI119" s="50"/>
      <c r="AJ119" s="79">
        <f t="shared" si="49"/>
        <v>0</v>
      </c>
      <c r="AK119" s="50"/>
      <c r="AL119" s="79">
        <f t="shared" si="50"/>
        <v>0</v>
      </c>
      <c r="AM119" s="29"/>
      <c r="AN119" s="79">
        <f t="shared" si="43"/>
        <v>0</v>
      </c>
      <c r="AO119" s="50"/>
      <c r="AP119" s="79">
        <f t="shared" si="44"/>
        <v>0</v>
      </c>
      <c r="AQ119" s="50"/>
      <c r="AR119" s="79">
        <f t="shared" si="45"/>
        <v>0</v>
      </c>
      <c r="AS119" s="52" t="s">
        <v>156</v>
      </c>
      <c r="AT119" s="53" t="s">
        <v>25</v>
      </c>
      <c r="AU119" s="54"/>
    </row>
    <row r="120" ht="17.25">
      <c r="A120" s="26"/>
      <c r="B120" s="41" t="s">
        <v>153</v>
      </c>
      <c r="C120" s="64" t="s">
        <v>22</v>
      </c>
      <c r="D120" s="28">
        <v>5741.8999999999996</v>
      </c>
      <c r="E120" s="28"/>
      <c r="F120" s="29">
        <f t="shared" si="19"/>
        <v>5741.8999999999996</v>
      </c>
      <c r="G120" s="29"/>
      <c r="H120" s="29">
        <f t="shared" si="20"/>
        <v>5741.8999999999996</v>
      </c>
      <c r="I120" s="29"/>
      <c r="J120" s="29">
        <f t="shared" si="53"/>
        <v>5741.8999999999996</v>
      </c>
      <c r="K120" s="29"/>
      <c r="L120" s="29">
        <f t="shared" si="54"/>
        <v>5741.8999999999996</v>
      </c>
      <c r="M120" s="29"/>
      <c r="N120" s="29">
        <f t="shared" si="51"/>
        <v>5741.8999999999996</v>
      </c>
      <c r="O120" s="29"/>
      <c r="P120" s="29">
        <f t="shared" si="52"/>
        <v>5741.8999999999996</v>
      </c>
      <c r="Q120" s="29"/>
      <c r="R120" s="29">
        <f t="shared" si="38"/>
        <v>5741.8999999999996</v>
      </c>
      <c r="S120" s="29"/>
      <c r="T120" s="29">
        <f t="shared" si="39"/>
        <v>5741.8999999999996</v>
      </c>
      <c r="U120" s="29">
        <v>0</v>
      </c>
      <c r="V120" s="29"/>
      <c r="W120" s="29">
        <f t="shared" si="46"/>
        <v>0</v>
      </c>
      <c r="X120" s="29"/>
      <c r="Y120" s="29">
        <f t="shared" si="47"/>
        <v>0</v>
      </c>
      <c r="Z120" s="29"/>
      <c r="AA120" s="29">
        <f t="shared" si="48"/>
        <v>0</v>
      </c>
      <c r="AB120" s="29"/>
      <c r="AC120" s="29">
        <f t="shared" si="40"/>
        <v>0</v>
      </c>
      <c r="AD120" s="29"/>
      <c r="AE120" s="29">
        <f t="shared" si="41"/>
        <v>0</v>
      </c>
      <c r="AF120" s="29"/>
      <c r="AG120" s="29">
        <f t="shared" si="42"/>
        <v>0</v>
      </c>
      <c r="AH120" s="29">
        <v>0</v>
      </c>
      <c r="AI120" s="29"/>
      <c r="AJ120" s="29">
        <f t="shared" si="49"/>
        <v>0</v>
      </c>
      <c r="AK120" s="29"/>
      <c r="AL120" s="29">
        <f t="shared" si="50"/>
        <v>0</v>
      </c>
      <c r="AM120" s="29"/>
      <c r="AN120" s="29">
        <f t="shared" si="43"/>
        <v>0</v>
      </c>
      <c r="AO120" s="29"/>
      <c r="AP120" s="29">
        <f t="shared" si="44"/>
        <v>0</v>
      </c>
      <c r="AQ120" s="29"/>
      <c r="AR120" s="29">
        <f t="shared" si="45"/>
        <v>0</v>
      </c>
      <c r="AS120" s="4" t="s">
        <v>156</v>
      </c>
      <c r="AU120" s="43"/>
    </row>
    <row r="121" ht="51.75">
      <c r="A121" s="26" t="s">
        <v>177</v>
      </c>
      <c r="B121" s="41" t="s">
        <v>178</v>
      </c>
      <c r="C121" s="66" t="s">
        <v>144</v>
      </c>
      <c r="D121" s="28">
        <f>D123+D124</f>
        <v>151113.5</v>
      </c>
      <c r="E121" s="28">
        <f>E123+E124</f>
        <v>0</v>
      </c>
      <c r="F121" s="29">
        <f t="shared" si="19"/>
        <v>151113.5</v>
      </c>
      <c r="G121" s="29">
        <f>G123+G124</f>
        <v>0</v>
      </c>
      <c r="H121" s="29">
        <f t="shared" si="20"/>
        <v>151113.5</v>
      </c>
      <c r="I121" s="29">
        <f>I123+I124</f>
        <v>0</v>
      </c>
      <c r="J121" s="29">
        <f t="shared" si="53"/>
        <v>151113.5</v>
      </c>
      <c r="K121" s="29">
        <f>K123+K124</f>
        <v>0</v>
      </c>
      <c r="L121" s="29">
        <f t="shared" si="54"/>
        <v>151113.5</v>
      </c>
      <c r="M121" s="29">
        <f>M123+M124</f>
        <v>0</v>
      </c>
      <c r="N121" s="29">
        <f t="shared" si="51"/>
        <v>151113.5</v>
      </c>
      <c r="O121" s="29">
        <f>O123+O124</f>
        <v>0</v>
      </c>
      <c r="P121" s="29">
        <f t="shared" si="52"/>
        <v>151113.5</v>
      </c>
      <c r="Q121" s="29">
        <f>Q123+Q124</f>
        <v>0</v>
      </c>
      <c r="R121" s="29">
        <f t="shared" si="38"/>
        <v>151113.5</v>
      </c>
      <c r="S121" s="29">
        <f>S123+S124</f>
        <v>0</v>
      </c>
      <c r="T121" s="29">
        <f t="shared" si="39"/>
        <v>151113.5</v>
      </c>
      <c r="U121" s="29">
        <f>U123+U124</f>
        <v>0</v>
      </c>
      <c r="V121" s="29">
        <f>V123+V124</f>
        <v>0</v>
      </c>
      <c r="W121" s="29">
        <f t="shared" si="46"/>
        <v>0</v>
      </c>
      <c r="X121" s="29">
        <f>X123+X124</f>
        <v>0</v>
      </c>
      <c r="Y121" s="29">
        <f t="shared" si="47"/>
        <v>0</v>
      </c>
      <c r="Z121" s="29">
        <f>Z123+Z124</f>
        <v>0</v>
      </c>
      <c r="AA121" s="29">
        <f t="shared" si="48"/>
        <v>0</v>
      </c>
      <c r="AB121" s="29">
        <f>AB123+AB124</f>
        <v>0</v>
      </c>
      <c r="AC121" s="29">
        <f t="shared" si="40"/>
        <v>0</v>
      </c>
      <c r="AD121" s="29">
        <f>AD123+AD124</f>
        <v>0</v>
      </c>
      <c r="AE121" s="29">
        <f t="shared" si="41"/>
        <v>0</v>
      </c>
      <c r="AF121" s="29">
        <f>AF123+AF124</f>
        <v>0</v>
      </c>
      <c r="AG121" s="29">
        <f t="shared" si="42"/>
        <v>0</v>
      </c>
      <c r="AH121" s="29">
        <f>AH123+AH124</f>
        <v>0</v>
      </c>
      <c r="AI121" s="29">
        <f>AI123+AI124</f>
        <v>0</v>
      </c>
      <c r="AJ121" s="29">
        <f t="shared" si="49"/>
        <v>0</v>
      </c>
      <c r="AK121" s="29">
        <f>AK123+AK124</f>
        <v>0</v>
      </c>
      <c r="AL121" s="29">
        <f t="shared" si="50"/>
        <v>0</v>
      </c>
      <c r="AM121" s="29">
        <f>AM123+AM124</f>
        <v>0</v>
      </c>
      <c r="AN121" s="29">
        <f t="shared" si="43"/>
        <v>0</v>
      </c>
      <c r="AO121" s="29">
        <f>AO123+AO124</f>
        <v>0</v>
      </c>
      <c r="AP121" s="29">
        <f t="shared" si="44"/>
        <v>0</v>
      </c>
      <c r="AQ121" s="29">
        <f>AQ123+AQ124</f>
        <v>0</v>
      </c>
      <c r="AR121" s="29">
        <f t="shared" si="45"/>
        <v>0</v>
      </c>
      <c r="AT121" s="5"/>
      <c r="AU121" s="43"/>
    </row>
    <row r="122" ht="17.25">
      <c r="A122" s="26"/>
      <c r="B122" s="41" t="s">
        <v>23</v>
      </c>
      <c r="C122" s="66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U122" s="43"/>
    </row>
    <row r="123" s="45" customFormat="1" ht="17.25" hidden="1">
      <c r="A123" s="46"/>
      <c r="B123" s="47" t="s">
        <v>24</v>
      </c>
      <c r="C123" s="71"/>
      <c r="D123" s="48">
        <v>37778.400000000001</v>
      </c>
      <c r="E123" s="49"/>
      <c r="F123" s="48">
        <f t="shared" si="19"/>
        <v>37778.400000000001</v>
      </c>
      <c r="G123" s="50"/>
      <c r="H123" s="51">
        <f t="shared" si="20"/>
        <v>37778.400000000001</v>
      </c>
      <c r="I123" s="29"/>
      <c r="J123" s="51">
        <f t="shared" si="53"/>
        <v>37778.400000000001</v>
      </c>
      <c r="K123" s="29"/>
      <c r="L123" s="51">
        <f t="shared" si="54"/>
        <v>37778.400000000001</v>
      </c>
      <c r="M123" s="29"/>
      <c r="N123" s="51">
        <f t="shared" si="51"/>
        <v>37778.400000000001</v>
      </c>
      <c r="O123" s="50"/>
      <c r="P123" s="51">
        <f t="shared" si="52"/>
        <v>37778.400000000001</v>
      </c>
      <c r="Q123" s="29"/>
      <c r="R123" s="51">
        <f t="shared" si="38"/>
        <v>37778.400000000001</v>
      </c>
      <c r="S123" s="50"/>
      <c r="T123" s="51">
        <f t="shared" si="39"/>
        <v>37778.400000000001</v>
      </c>
      <c r="U123" s="51">
        <v>0</v>
      </c>
      <c r="V123" s="50"/>
      <c r="W123" s="51">
        <f t="shared" si="46"/>
        <v>0</v>
      </c>
      <c r="X123" s="50"/>
      <c r="Y123" s="51">
        <f t="shared" si="47"/>
        <v>0</v>
      </c>
      <c r="Z123" s="29"/>
      <c r="AA123" s="51">
        <f t="shared" si="48"/>
        <v>0</v>
      </c>
      <c r="AB123" s="29"/>
      <c r="AC123" s="51">
        <f t="shared" si="40"/>
        <v>0</v>
      </c>
      <c r="AD123" s="50"/>
      <c r="AE123" s="51">
        <f t="shared" si="41"/>
        <v>0</v>
      </c>
      <c r="AF123" s="50"/>
      <c r="AG123" s="51">
        <f t="shared" si="42"/>
        <v>0</v>
      </c>
      <c r="AH123" s="51">
        <v>0</v>
      </c>
      <c r="AI123" s="50"/>
      <c r="AJ123" s="51">
        <f t="shared" si="49"/>
        <v>0</v>
      </c>
      <c r="AK123" s="50"/>
      <c r="AL123" s="51">
        <f t="shared" si="50"/>
        <v>0</v>
      </c>
      <c r="AM123" s="29"/>
      <c r="AN123" s="51">
        <f t="shared" si="43"/>
        <v>0</v>
      </c>
      <c r="AO123" s="50"/>
      <c r="AP123" s="51">
        <f t="shared" si="44"/>
        <v>0</v>
      </c>
      <c r="AQ123" s="50"/>
      <c r="AR123" s="51">
        <f t="shared" si="45"/>
        <v>0</v>
      </c>
      <c r="AS123" s="52" t="s">
        <v>156</v>
      </c>
      <c r="AT123" s="53" t="s">
        <v>25</v>
      </c>
      <c r="AU123" s="54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</row>
    <row r="124" ht="17.25">
      <c r="A124" s="26"/>
      <c r="B124" s="41" t="s">
        <v>153</v>
      </c>
      <c r="C124" s="64" t="s">
        <v>22</v>
      </c>
      <c r="D124" s="28">
        <v>113335.10000000001</v>
      </c>
      <c r="E124" s="28"/>
      <c r="F124" s="29">
        <f t="shared" si="19"/>
        <v>113335.10000000001</v>
      </c>
      <c r="G124" s="29"/>
      <c r="H124" s="29">
        <f t="shared" si="20"/>
        <v>113335.10000000001</v>
      </c>
      <c r="I124" s="29"/>
      <c r="J124" s="29">
        <f t="shared" si="53"/>
        <v>113335.10000000001</v>
      </c>
      <c r="K124" s="29"/>
      <c r="L124" s="29">
        <f t="shared" si="54"/>
        <v>113335.10000000001</v>
      </c>
      <c r="M124" s="29"/>
      <c r="N124" s="29">
        <f t="shared" si="51"/>
        <v>113335.10000000001</v>
      </c>
      <c r="O124" s="29"/>
      <c r="P124" s="29">
        <f t="shared" si="52"/>
        <v>113335.10000000001</v>
      </c>
      <c r="Q124" s="29"/>
      <c r="R124" s="29">
        <f t="shared" si="38"/>
        <v>113335.10000000001</v>
      </c>
      <c r="S124" s="29"/>
      <c r="T124" s="29">
        <f t="shared" si="39"/>
        <v>113335.10000000001</v>
      </c>
      <c r="U124" s="29">
        <v>0</v>
      </c>
      <c r="V124" s="29"/>
      <c r="W124" s="29">
        <f t="shared" si="46"/>
        <v>0</v>
      </c>
      <c r="X124" s="29"/>
      <c r="Y124" s="29">
        <f t="shared" si="47"/>
        <v>0</v>
      </c>
      <c r="Z124" s="29"/>
      <c r="AA124" s="29">
        <f t="shared" si="48"/>
        <v>0</v>
      </c>
      <c r="AB124" s="29"/>
      <c r="AC124" s="29">
        <f t="shared" si="40"/>
        <v>0</v>
      </c>
      <c r="AD124" s="29"/>
      <c r="AE124" s="29">
        <f t="shared" si="41"/>
        <v>0</v>
      </c>
      <c r="AF124" s="29"/>
      <c r="AG124" s="29">
        <f t="shared" si="42"/>
        <v>0</v>
      </c>
      <c r="AH124" s="29">
        <v>0</v>
      </c>
      <c r="AI124" s="29"/>
      <c r="AJ124" s="29">
        <f t="shared" si="49"/>
        <v>0</v>
      </c>
      <c r="AK124" s="29"/>
      <c r="AL124" s="29">
        <f t="shared" si="50"/>
        <v>0</v>
      </c>
      <c r="AM124" s="29"/>
      <c r="AN124" s="29">
        <f t="shared" si="43"/>
        <v>0</v>
      </c>
      <c r="AO124" s="29"/>
      <c r="AP124" s="29">
        <f t="shared" si="44"/>
        <v>0</v>
      </c>
      <c r="AQ124" s="29"/>
      <c r="AR124" s="29">
        <f t="shared" si="45"/>
        <v>0</v>
      </c>
      <c r="AS124" s="4" t="s">
        <v>156</v>
      </c>
      <c r="AU124" s="43"/>
    </row>
    <row r="125" ht="51.75" hidden="1">
      <c r="A125" s="62" t="s">
        <v>154</v>
      </c>
      <c r="B125" s="76" t="s">
        <v>179</v>
      </c>
      <c r="C125" s="80" t="s">
        <v>144</v>
      </c>
      <c r="D125" s="78"/>
      <c r="E125" s="49"/>
      <c r="F125" s="79"/>
      <c r="G125" s="50"/>
      <c r="H125" s="79">
        <f t="shared" ref="H125:H129" si="55">F125+G125</f>
        <v>0</v>
      </c>
      <c r="I125" s="29"/>
      <c r="J125" s="79">
        <f t="shared" si="53"/>
        <v>0</v>
      </c>
      <c r="K125" s="29"/>
      <c r="L125" s="79">
        <f t="shared" si="54"/>
        <v>0</v>
      </c>
      <c r="M125" s="29"/>
      <c r="N125" s="79">
        <f t="shared" si="51"/>
        <v>0</v>
      </c>
      <c r="O125" s="50"/>
      <c r="P125" s="79">
        <f t="shared" si="52"/>
        <v>0</v>
      </c>
      <c r="Q125" s="29"/>
      <c r="R125" s="79">
        <f t="shared" si="38"/>
        <v>0</v>
      </c>
      <c r="S125" s="50"/>
      <c r="T125" s="79">
        <f t="shared" si="39"/>
        <v>0</v>
      </c>
      <c r="U125" s="79"/>
      <c r="V125" s="50"/>
      <c r="W125" s="79"/>
      <c r="X125" s="50"/>
      <c r="Y125" s="79">
        <f t="shared" si="47"/>
        <v>0</v>
      </c>
      <c r="Z125" s="29"/>
      <c r="AA125" s="79">
        <f t="shared" si="48"/>
        <v>0</v>
      </c>
      <c r="AB125" s="29"/>
      <c r="AC125" s="79">
        <f t="shared" si="40"/>
        <v>0</v>
      </c>
      <c r="AD125" s="50"/>
      <c r="AE125" s="79">
        <f t="shared" si="41"/>
        <v>0</v>
      </c>
      <c r="AF125" s="50"/>
      <c r="AG125" s="79">
        <f t="shared" si="42"/>
        <v>0</v>
      </c>
      <c r="AH125" s="79"/>
      <c r="AI125" s="50"/>
      <c r="AJ125" s="79"/>
      <c r="AK125" s="50"/>
      <c r="AL125" s="79">
        <f t="shared" si="50"/>
        <v>0</v>
      </c>
      <c r="AM125" s="29"/>
      <c r="AN125" s="79">
        <f t="shared" si="43"/>
        <v>0</v>
      </c>
      <c r="AO125" s="50"/>
      <c r="AP125" s="79">
        <f t="shared" si="44"/>
        <v>0</v>
      </c>
      <c r="AQ125" s="50"/>
      <c r="AR125" s="79">
        <f t="shared" si="45"/>
        <v>0</v>
      </c>
      <c r="AS125" s="52" t="s">
        <v>180</v>
      </c>
      <c r="AT125" s="53" t="s">
        <v>25</v>
      </c>
      <c r="AU125" s="54"/>
    </row>
    <row r="126" ht="51.75">
      <c r="A126" s="26" t="s">
        <v>181</v>
      </c>
      <c r="B126" s="41" t="s">
        <v>182</v>
      </c>
      <c r="C126" s="66" t="s">
        <v>144</v>
      </c>
      <c r="D126" s="28"/>
      <c r="E126" s="28"/>
      <c r="F126" s="29"/>
      <c r="G126" s="29"/>
      <c r="H126" s="29">
        <f t="shared" si="55"/>
        <v>0</v>
      </c>
      <c r="I126" s="29"/>
      <c r="J126" s="29">
        <f t="shared" si="53"/>
        <v>0</v>
      </c>
      <c r="K126" s="29"/>
      <c r="L126" s="29">
        <f t="shared" si="54"/>
        <v>0</v>
      </c>
      <c r="M126" s="29"/>
      <c r="N126" s="29">
        <f t="shared" si="51"/>
        <v>0</v>
      </c>
      <c r="O126" s="29"/>
      <c r="P126" s="29">
        <f t="shared" si="52"/>
        <v>0</v>
      </c>
      <c r="Q126" s="29"/>
      <c r="R126" s="29">
        <f t="shared" si="38"/>
        <v>0</v>
      </c>
      <c r="S126" s="29"/>
      <c r="T126" s="29">
        <f t="shared" si="39"/>
        <v>0</v>
      </c>
      <c r="U126" s="29"/>
      <c r="V126" s="29"/>
      <c r="W126" s="29"/>
      <c r="X126" s="29">
        <v>4995.5690000000004</v>
      </c>
      <c r="Y126" s="29">
        <f t="shared" si="47"/>
        <v>4995.5690000000004</v>
      </c>
      <c r="Z126" s="29"/>
      <c r="AA126" s="29">
        <f t="shared" si="48"/>
        <v>4995.5690000000004</v>
      </c>
      <c r="AB126" s="29"/>
      <c r="AC126" s="29">
        <f t="shared" si="40"/>
        <v>4995.5690000000004</v>
      </c>
      <c r="AD126" s="29"/>
      <c r="AE126" s="29">
        <f t="shared" si="41"/>
        <v>4995.5690000000004</v>
      </c>
      <c r="AF126" s="29"/>
      <c r="AG126" s="29">
        <f t="shared" si="42"/>
        <v>4995.5690000000004</v>
      </c>
      <c r="AH126" s="29"/>
      <c r="AI126" s="29"/>
      <c r="AJ126" s="29"/>
      <c r="AK126" s="29"/>
      <c r="AL126" s="29">
        <f t="shared" si="50"/>
        <v>0</v>
      </c>
      <c r="AM126" s="29"/>
      <c r="AN126" s="29">
        <f t="shared" si="43"/>
        <v>0</v>
      </c>
      <c r="AO126" s="29"/>
      <c r="AP126" s="29">
        <f t="shared" si="44"/>
        <v>0</v>
      </c>
      <c r="AQ126" s="29"/>
      <c r="AR126" s="29">
        <f t="shared" si="45"/>
        <v>0</v>
      </c>
      <c r="AS126" s="4" t="s">
        <v>183</v>
      </c>
      <c r="AU126" s="43"/>
    </row>
    <row r="127" ht="51.75">
      <c r="A127" s="26" t="s">
        <v>184</v>
      </c>
      <c r="B127" s="58" t="s">
        <v>179</v>
      </c>
      <c r="C127" s="66" t="s">
        <v>144</v>
      </c>
      <c r="D127" s="28"/>
      <c r="E127" s="28"/>
      <c r="F127" s="29"/>
      <c r="G127" s="29">
        <f>2393.15544+345.94456+395.349</f>
        <v>3134.4490000000001</v>
      </c>
      <c r="H127" s="29">
        <f t="shared" si="55"/>
        <v>3134.4490000000001</v>
      </c>
      <c r="I127" s="29">
        <f>-345.94456+18224.556</f>
        <v>17878.611440000001</v>
      </c>
      <c r="J127" s="29">
        <f t="shared" si="53"/>
        <v>21013.060440000001</v>
      </c>
      <c r="K127" s="29"/>
      <c r="L127" s="29">
        <f t="shared" si="54"/>
        <v>21013.060440000001</v>
      </c>
      <c r="M127" s="29"/>
      <c r="N127" s="29">
        <f t="shared" si="51"/>
        <v>21013.060440000001</v>
      </c>
      <c r="O127" s="29">
        <v>1438.4880000000001</v>
      </c>
      <c r="P127" s="29">
        <f t="shared" si="52"/>
        <v>22451.548440000002</v>
      </c>
      <c r="Q127" s="29"/>
      <c r="R127" s="29">
        <f t="shared" si="38"/>
        <v>22451.548440000002</v>
      </c>
      <c r="S127" s="29">
        <v>1352.751</v>
      </c>
      <c r="T127" s="29">
        <f t="shared" si="39"/>
        <v>23804.299440000003</v>
      </c>
      <c r="U127" s="29"/>
      <c r="V127" s="29"/>
      <c r="W127" s="29"/>
      <c r="X127" s="29"/>
      <c r="Y127" s="29">
        <f t="shared" si="47"/>
        <v>0</v>
      </c>
      <c r="Z127" s="29"/>
      <c r="AA127" s="29">
        <f t="shared" si="48"/>
        <v>0</v>
      </c>
      <c r="AB127" s="29"/>
      <c r="AC127" s="29">
        <f t="shared" si="40"/>
        <v>0</v>
      </c>
      <c r="AD127" s="29"/>
      <c r="AE127" s="29">
        <f t="shared" si="41"/>
        <v>0</v>
      </c>
      <c r="AF127" s="29"/>
      <c r="AG127" s="29">
        <f t="shared" si="42"/>
        <v>0</v>
      </c>
      <c r="AH127" s="29"/>
      <c r="AI127" s="29"/>
      <c r="AJ127" s="29"/>
      <c r="AK127" s="29"/>
      <c r="AL127" s="29">
        <f t="shared" si="50"/>
        <v>0</v>
      </c>
      <c r="AM127" s="29"/>
      <c r="AN127" s="29">
        <f t="shared" si="43"/>
        <v>0</v>
      </c>
      <c r="AO127" s="29"/>
      <c r="AP127" s="29">
        <f t="shared" si="44"/>
        <v>0</v>
      </c>
      <c r="AQ127" s="29"/>
      <c r="AR127" s="29">
        <f t="shared" si="45"/>
        <v>0</v>
      </c>
      <c r="AS127" s="4" t="s">
        <v>180</v>
      </c>
      <c r="AU127" s="43"/>
    </row>
    <row r="128" ht="51.75">
      <c r="A128" s="26" t="s">
        <v>185</v>
      </c>
      <c r="B128" s="58" t="s">
        <v>186</v>
      </c>
      <c r="C128" s="66" t="s">
        <v>144</v>
      </c>
      <c r="D128" s="28"/>
      <c r="E128" s="28"/>
      <c r="F128" s="29"/>
      <c r="G128" s="29">
        <f>13559.8953+1347.1687</f>
        <v>14907.064</v>
      </c>
      <c r="H128" s="29">
        <f t="shared" si="55"/>
        <v>14907.064</v>
      </c>
      <c r="I128" s="29">
        <v>21027.635999999999</v>
      </c>
      <c r="J128" s="29">
        <f t="shared" si="53"/>
        <v>35934.699999999997</v>
      </c>
      <c r="K128" s="29"/>
      <c r="L128" s="29">
        <f t="shared" si="54"/>
        <v>35934.699999999997</v>
      </c>
      <c r="M128" s="29"/>
      <c r="N128" s="29">
        <f t="shared" si="51"/>
        <v>35934.699999999997</v>
      </c>
      <c r="O128" s="29">
        <v>37689.766000000003</v>
      </c>
      <c r="P128" s="29">
        <f t="shared" si="52"/>
        <v>73624.466</v>
      </c>
      <c r="Q128" s="29">
        <v>-31497.914000000001</v>
      </c>
      <c r="R128" s="29">
        <f t="shared" si="38"/>
        <v>42126.551999999996</v>
      </c>
      <c r="S128" s="29"/>
      <c r="T128" s="29">
        <f t="shared" si="39"/>
        <v>42126.551999999996</v>
      </c>
      <c r="U128" s="29"/>
      <c r="V128" s="29"/>
      <c r="W128" s="29"/>
      <c r="X128" s="29"/>
      <c r="Y128" s="29">
        <f t="shared" si="47"/>
        <v>0</v>
      </c>
      <c r="Z128" s="29"/>
      <c r="AA128" s="29">
        <f t="shared" si="48"/>
        <v>0</v>
      </c>
      <c r="AB128" s="29"/>
      <c r="AC128" s="29">
        <f t="shared" si="40"/>
        <v>0</v>
      </c>
      <c r="AD128" s="29"/>
      <c r="AE128" s="29">
        <f t="shared" si="41"/>
        <v>0</v>
      </c>
      <c r="AF128" s="29"/>
      <c r="AG128" s="29">
        <f t="shared" si="42"/>
        <v>0</v>
      </c>
      <c r="AH128" s="29"/>
      <c r="AI128" s="29"/>
      <c r="AJ128" s="29"/>
      <c r="AK128" s="29"/>
      <c r="AL128" s="29">
        <f t="shared" si="50"/>
        <v>0</v>
      </c>
      <c r="AM128" s="29"/>
      <c r="AN128" s="29">
        <f t="shared" si="43"/>
        <v>0</v>
      </c>
      <c r="AO128" s="29"/>
      <c r="AP128" s="29">
        <f t="shared" si="44"/>
        <v>0</v>
      </c>
      <c r="AQ128" s="29"/>
      <c r="AR128" s="29">
        <f t="shared" si="45"/>
        <v>0</v>
      </c>
      <c r="AS128" s="4" t="s">
        <v>187</v>
      </c>
      <c r="AU128" s="43"/>
    </row>
    <row r="129" ht="51.75">
      <c r="A129" s="26" t="s">
        <v>188</v>
      </c>
      <c r="B129" s="58" t="s">
        <v>189</v>
      </c>
      <c r="C129" s="66" t="s">
        <v>144</v>
      </c>
      <c r="D129" s="28"/>
      <c r="E129" s="28"/>
      <c r="F129" s="29"/>
      <c r="G129" s="29">
        <v>2699.0188199999998</v>
      </c>
      <c r="H129" s="29">
        <f t="shared" si="55"/>
        <v>2699.0188199999998</v>
      </c>
      <c r="I129" s="29"/>
      <c r="J129" s="29">
        <f t="shared" si="53"/>
        <v>2699.0188199999998</v>
      </c>
      <c r="K129" s="29"/>
      <c r="L129" s="29">
        <f t="shared" si="54"/>
        <v>2699.0188199999998</v>
      </c>
      <c r="M129" s="29"/>
      <c r="N129" s="29">
        <f t="shared" si="51"/>
        <v>2699.0188199999998</v>
      </c>
      <c r="O129" s="29"/>
      <c r="P129" s="29">
        <f t="shared" si="52"/>
        <v>2699.0188199999998</v>
      </c>
      <c r="Q129" s="29"/>
      <c r="R129" s="29">
        <f t="shared" si="38"/>
        <v>2699.0188199999998</v>
      </c>
      <c r="S129" s="29">
        <v>-1352.751</v>
      </c>
      <c r="T129" s="29">
        <f t="shared" si="39"/>
        <v>1346.2678199999998</v>
      </c>
      <c r="U129" s="29"/>
      <c r="V129" s="29"/>
      <c r="W129" s="29"/>
      <c r="X129" s="29"/>
      <c r="Y129" s="29">
        <f t="shared" si="47"/>
        <v>0</v>
      </c>
      <c r="Z129" s="29"/>
      <c r="AA129" s="29">
        <f t="shared" si="48"/>
        <v>0</v>
      </c>
      <c r="AB129" s="29"/>
      <c r="AC129" s="29">
        <f t="shared" si="40"/>
        <v>0</v>
      </c>
      <c r="AD129" s="29"/>
      <c r="AE129" s="29">
        <f t="shared" si="41"/>
        <v>0</v>
      </c>
      <c r="AF129" s="29"/>
      <c r="AG129" s="29">
        <f t="shared" si="42"/>
        <v>0</v>
      </c>
      <c r="AH129" s="29"/>
      <c r="AI129" s="29"/>
      <c r="AJ129" s="29"/>
      <c r="AK129" s="29"/>
      <c r="AL129" s="29">
        <f t="shared" si="50"/>
        <v>0</v>
      </c>
      <c r="AM129" s="29"/>
      <c r="AN129" s="29">
        <f t="shared" si="43"/>
        <v>0</v>
      </c>
      <c r="AO129" s="29"/>
      <c r="AP129" s="29">
        <f t="shared" si="44"/>
        <v>0</v>
      </c>
      <c r="AQ129" s="29"/>
      <c r="AR129" s="29">
        <f t="shared" si="45"/>
        <v>0</v>
      </c>
      <c r="AS129" s="4" t="s">
        <v>190</v>
      </c>
      <c r="AU129" s="43"/>
    </row>
    <row r="130" ht="69" hidden="1">
      <c r="A130" s="26" t="s">
        <v>184</v>
      </c>
      <c r="B130" s="58" t="s">
        <v>191</v>
      </c>
      <c r="C130" s="66" t="s">
        <v>85</v>
      </c>
      <c r="D130" s="28"/>
      <c r="E130" s="28"/>
      <c r="F130" s="29"/>
      <c r="G130" s="29"/>
      <c r="H130" s="29"/>
      <c r="I130" s="29"/>
      <c r="J130" s="29"/>
      <c r="K130" s="29">
        <v>100000</v>
      </c>
      <c r="L130" s="29">
        <f t="shared" si="54"/>
        <v>100000</v>
      </c>
      <c r="M130" s="29">
        <v>-50578.949999999997</v>
      </c>
      <c r="N130" s="29">
        <f t="shared" si="51"/>
        <v>49421.050000000003</v>
      </c>
      <c r="O130" s="50">
        <v>-49421.050000000003</v>
      </c>
      <c r="P130" s="29">
        <f t="shared" si="52"/>
        <v>0</v>
      </c>
      <c r="Q130" s="29"/>
      <c r="R130" s="29">
        <f t="shared" si="38"/>
        <v>0</v>
      </c>
      <c r="S130" s="50"/>
      <c r="T130" s="29">
        <f t="shared" si="39"/>
        <v>0</v>
      </c>
      <c r="U130" s="29"/>
      <c r="V130" s="29"/>
      <c r="W130" s="29"/>
      <c r="X130" s="29"/>
      <c r="Y130" s="29"/>
      <c r="Z130" s="29"/>
      <c r="AA130" s="29"/>
      <c r="AB130" s="29"/>
      <c r="AC130" s="29">
        <f t="shared" si="40"/>
        <v>0</v>
      </c>
      <c r="AD130" s="50"/>
      <c r="AE130" s="29">
        <f t="shared" si="41"/>
        <v>0</v>
      </c>
      <c r="AF130" s="50"/>
      <c r="AG130" s="29">
        <f t="shared" si="42"/>
        <v>0</v>
      </c>
      <c r="AH130" s="29"/>
      <c r="AI130" s="29"/>
      <c r="AJ130" s="29"/>
      <c r="AK130" s="29"/>
      <c r="AL130" s="29"/>
      <c r="AM130" s="29"/>
      <c r="AN130" s="29">
        <f t="shared" si="43"/>
        <v>0</v>
      </c>
      <c r="AO130" s="50"/>
      <c r="AP130" s="29">
        <f t="shared" si="44"/>
        <v>0</v>
      </c>
      <c r="AQ130" s="50"/>
      <c r="AR130" s="29">
        <f t="shared" si="45"/>
        <v>0</v>
      </c>
      <c r="AS130" s="4" t="s">
        <v>192</v>
      </c>
      <c r="AT130" s="5" t="s">
        <v>25</v>
      </c>
      <c r="AU130" s="43"/>
    </row>
    <row r="131" ht="51.75">
      <c r="A131" s="26" t="s">
        <v>193</v>
      </c>
      <c r="B131" s="58" t="s">
        <v>194</v>
      </c>
      <c r="C131" s="66" t="s">
        <v>144</v>
      </c>
      <c r="D131" s="28"/>
      <c r="E131" s="28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>
        <f t="shared" si="52"/>
        <v>0</v>
      </c>
      <c r="Q131" s="29"/>
      <c r="R131" s="29">
        <f t="shared" si="38"/>
        <v>0</v>
      </c>
      <c r="S131" s="29"/>
      <c r="T131" s="29">
        <f t="shared" si="39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>
        <v>5183.8370000000004</v>
      </c>
      <c r="AE131" s="29">
        <f t="shared" si="41"/>
        <v>5183.8370000000004</v>
      </c>
      <c r="AF131" s="29"/>
      <c r="AG131" s="29">
        <f t="shared" si="42"/>
        <v>5183.8370000000004</v>
      </c>
      <c r="AH131" s="29"/>
      <c r="AI131" s="29"/>
      <c r="AJ131" s="29"/>
      <c r="AK131" s="29"/>
      <c r="AL131" s="29"/>
      <c r="AM131" s="29"/>
      <c r="AN131" s="29"/>
      <c r="AO131" s="29">
        <v>118302.515</v>
      </c>
      <c r="AP131" s="29">
        <f t="shared" si="44"/>
        <v>118302.515</v>
      </c>
      <c r="AQ131" s="29"/>
      <c r="AR131" s="29">
        <f t="shared" si="45"/>
        <v>118302.515</v>
      </c>
      <c r="AS131" s="4" t="s">
        <v>156</v>
      </c>
      <c r="AT131" s="5"/>
      <c r="AU131" s="43"/>
    </row>
    <row r="132" ht="51.75">
      <c r="A132" s="26" t="s">
        <v>195</v>
      </c>
      <c r="B132" s="58" t="s">
        <v>196</v>
      </c>
      <c r="C132" s="58" t="s">
        <v>144</v>
      </c>
      <c r="D132" s="28"/>
      <c r="E132" s="28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>
        <f t="shared" si="39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>
        <f t="shared" si="42"/>
        <v>0</v>
      </c>
      <c r="AH132" s="29"/>
      <c r="AI132" s="29"/>
      <c r="AJ132" s="29"/>
      <c r="AK132" s="29"/>
      <c r="AL132" s="29"/>
      <c r="AM132" s="29"/>
      <c r="AN132" s="29"/>
      <c r="AO132" s="29"/>
      <c r="AP132" s="29"/>
      <c r="AQ132" s="29">
        <v>531902.90000000002</v>
      </c>
      <c r="AR132" s="29">
        <f t="shared" si="45"/>
        <v>531902.90000000002</v>
      </c>
      <c r="AS132" s="4" t="s">
        <v>197</v>
      </c>
      <c r="AT132" s="5"/>
      <c r="AU132" s="43"/>
    </row>
    <row r="133" s="18" customFormat="1" ht="33.75" customHeight="1">
      <c r="A133" s="19"/>
      <c r="B133" s="20" t="s">
        <v>198</v>
      </c>
      <c r="C133" s="21" t="s">
        <v>22</v>
      </c>
      <c r="D133" s="22">
        <f>D134</f>
        <v>260000</v>
      </c>
      <c r="E133" s="22">
        <f>E134</f>
        <v>0</v>
      </c>
      <c r="F133" s="23">
        <f t="shared" si="19"/>
        <v>260000</v>
      </c>
      <c r="G133" s="23">
        <f>G134+G135</f>
        <v>76952.030719999995</v>
      </c>
      <c r="H133" s="23">
        <f t="shared" si="20"/>
        <v>336952.03071999998</v>
      </c>
      <c r="I133" s="23">
        <f>I134+I135</f>
        <v>0</v>
      </c>
      <c r="J133" s="23">
        <f t="shared" si="53"/>
        <v>336952.03071999998</v>
      </c>
      <c r="K133" s="23">
        <f>K134+K135</f>
        <v>-76952.030719999995</v>
      </c>
      <c r="L133" s="23">
        <f t="shared" si="54"/>
        <v>260000</v>
      </c>
      <c r="M133" s="23">
        <f>M134+M135</f>
        <v>0</v>
      </c>
      <c r="N133" s="23">
        <f t="shared" si="51"/>
        <v>260000</v>
      </c>
      <c r="O133" s="23">
        <f>O134+O135</f>
        <v>0</v>
      </c>
      <c r="P133" s="23">
        <f t="shared" si="52"/>
        <v>260000</v>
      </c>
      <c r="Q133" s="23">
        <f>Q134+Q135</f>
        <v>0</v>
      </c>
      <c r="R133" s="23">
        <f t="shared" si="38"/>
        <v>260000</v>
      </c>
      <c r="S133" s="23">
        <f>S134+S135</f>
        <v>0</v>
      </c>
      <c r="T133" s="23">
        <f t="shared" si="39"/>
        <v>260000</v>
      </c>
      <c r="U133" s="23">
        <f>U134</f>
        <v>0</v>
      </c>
      <c r="V133" s="23">
        <f>V134</f>
        <v>0</v>
      </c>
      <c r="W133" s="23">
        <f t="shared" si="46"/>
        <v>0</v>
      </c>
      <c r="X133" s="23">
        <f>X134+X135</f>
        <v>0</v>
      </c>
      <c r="Y133" s="23">
        <f t="shared" si="47"/>
        <v>0</v>
      </c>
      <c r="Z133" s="23">
        <f>Z134+Z135</f>
        <v>0</v>
      </c>
      <c r="AA133" s="23">
        <f t="shared" si="48"/>
        <v>0</v>
      </c>
      <c r="AB133" s="23">
        <f>AB134+AB135</f>
        <v>0</v>
      </c>
      <c r="AC133" s="23">
        <f t="shared" si="40"/>
        <v>0</v>
      </c>
      <c r="AD133" s="23">
        <f>AD134+AD135</f>
        <v>0</v>
      </c>
      <c r="AE133" s="23">
        <f t="shared" si="41"/>
        <v>0</v>
      </c>
      <c r="AF133" s="23">
        <f>AF134+AF135</f>
        <v>0</v>
      </c>
      <c r="AG133" s="23">
        <f t="shared" si="42"/>
        <v>0</v>
      </c>
      <c r="AH133" s="23">
        <f>AH134</f>
        <v>0</v>
      </c>
      <c r="AI133" s="23">
        <f>AI134</f>
        <v>0</v>
      </c>
      <c r="AJ133" s="23">
        <f t="shared" si="49"/>
        <v>0</v>
      </c>
      <c r="AK133" s="23">
        <f>AK134+AK135</f>
        <v>0</v>
      </c>
      <c r="AL133" s="23">
        <f t="shared" si="50"/>
        <v>0</v>
      </c>
      <c r="AM133" s="23">
        <f>AM134+AM135</f>
        <v>0</v>
      </c>
      <c r="AN133" s="23">
        <f t="shared" si="43"/>
        <v>0</v>
      </c>
      <c r="AO133" s="23">
        <f>AO134+AO135</f>
        <v>0</v>
      </c>
      <c r="AP133" s="23">
        <f t="shared" si="44"/>
        <v>0</v>
      </c>
      <c r="AQ133" s="23">
        <f>AQ134+AQ135</f>
        <v>0</v>
      </c>
      <c r="AR133" s="23">
        <f t="shared" si="45"/>
        <v>0</v>
      </c>
      <c r="AS133" s="24"/>
      <c r="AT133" s="25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</row>
    <row r="134" ht="51.75">
      <c r="A134" s="26" t="s">
        <v>199</v>
      </c>
      <c r="B134" s="58" t="s">
        <v>200</v>
      </c>
      <c r="C134" s="66" t="s">
        <v>201</v>
      </c>
      <c r="D134" s="28">
        <v>260000</v>
      </c>
      <c r="E134" s="28"/>
      <c r="F134" s="29">
        <f t="shared" si="19"/>
        <v>260000</v>
      </c>
      <c r="G134" s="29"/>
      <c r="H134" s="29">
        <f t="shared" si="20"/>
        <v>260000</v>
      </c>
      <c r="I134" s="29"/>
      <c r="J134" s="29">
        <f t="shared" si="53"/>
        <v>260000</v>
      </c>
      <c r="K134" s="29"/>
      <c r="L134" s="29">
        <f t="shared" si="54"/>
        <v>260000</v>
      </c>
      <c r="M134" s="29"/>
      <c r="N134" s="29">
        <f t="shared" si="51"/>
        <v>260000</v>
      </c>
      <c r="O134" s="29"/>
      <c r="P134" s="29">
        <f t="shared" si="52"/>
        <v>260000</v>
      </c>
      <c r="Q134" s="29"/>
      <c r="R134" s="29">
        <f t="shared" si="38"/>
        <v>260000</v>
      </c>
      <c r="S134" s="29"/>
      <c r="T134" s="29">
        <f t="shared" si="39"/>
        <v>260000</v>
      </c>
      <c r="U134" s="29">
        <v>0</v>
      </c>
      <c r="V134" s="29"/>
      <c r="W134" s="29">
        <f t="shared" si="46"/>
        <v>0</v>
      </c>
      <c r="X134" s="29"/>
      <c r="Y134" s="29">
        <f t="shared" si="47"/>
        <v>0</v>
      </c>
      <c r="Z134" s="29"/>
      <c r="AA134" s="29">
        <f t="shared" si="48"/>
        <v>0</v>
      </c>
      <c r="AB134" s="29"/>
      <c r="AC134" s="29">
        <f t="shared" si="40"/>
        <v>0</v>
      </c>
      <c r="AD134" s="29"/>
      <c r="AE134" s="29">
        <f t="shared" si="41"/>
        <v>0</v>
      </c>
      <c r="AF134" s="29"/>
      <c r="AG134" s="29">
        <f t="shared" si="42"/>
        <v>0</v>
      </c>
      <c r="AH134" s="29">
        <v>0</v>
      </c>
      <c r="AI134" s="29"/>
      <c r="AJ134" s="29">
        <f t="shared" si="49"/>
        <v>0</v>
      </c>
      <c r="AK134" s="29"/>
      <c r="AL134" s="29">
        <f t="shared" si="50"/>
        <v>0</v>
      </c>
      <c r="AM134" s="29"/>
      <c r="AN134" s="29">
        <f t="shared" si="43"/>
        <v>0</v>
      </c>
      <c r="AO134" s="29"/>
      <c r="AP134" s="29">
        <f t="shared" si="44"/>
        <v>0</v>
      </c>
      <c r="AQ134" s="29"/>
      <c r="AR134" s="29">
        <f t="shared" si="45"/>
        <v>0</v>
      </c>
      <c r="AS134" s="4" t="s">
        <v>202</v>
      </c>
      <c r="AT134" s="5"/>
      <c r="AU134" s="43"/>
    </row>
    <row r="135" ht="51.75" hidden="1">
      <c r="A135" s="26" t="s">
        <v>195</v>
      </c>
      <c r="B135" s="58" t="s">
        <v>203</v>
      </c>
      <c r="C135" s="44" t="s">
        <v>31</v>
      </c>
      <c r="D135" s="28"/>
      <c r="E135" s="28"/>
      <c r="F135" s="29"/>
      <c r="G135" s="29">
        <v>76952.030719999995</v>
      </c>
      <c r="H135" s="29">
        <f>F135+G135</f>
        <v>76952.030719999995</v>
      </c>
      <c r="I135" s="29"/>
      <c r="J135" s="29">
        <f t="shared" si="53"/>
        <v>76952.030719999995</v>
      </c>
      <c r="K135" s="29">
        <v>-76952.030719999995</v>
      </c>
      <c r="L135" s="29">
        <f t="shared" si="54"/>
        <v>0</v>
      </c>
      <c r="M135" s="29"/>
      <c r="N135" s="29">
        <f t="shared" si="51"/>
        <v>0</v>
      </c>
      <c r="O135" s="50"/>
      <c r="P135" s="29">
        <f t="shared" si="52"/>
        <v>0</v>
      </c>
      <c r="Q135" s="29"/>
      <c r="R135" s="29">
        <f t="shared" si="38"/>
        <v>0</v>
      </c>
      <c r="S135" s="50"/>
      <c r="T135" s="29">
        <f t="shared" si="39"/>
        <v>0</v>
      </c>
      <c r="U135" s="29"/>
      <c r="V135" s="29"/>
      <c r="W135" s="29"/>
      <c r="X135" s="29"/>
      <c r="Y135" s="29">
        <f t="shared" si="47"/>
        <v>0</v>
      </c>
      <c r="Z135" s="29"/>
      <c r="AA135" s="29">
        <f t="shared" si="48"/>
        <v>0</v>
      </c>
      <c r="AB135" s="29"/>
      <c r="AC135" s="29">
        <f t="shared" si="40"/>
        <v>0</v>
      </c>
      <c r="AD135" s="50"/>
      <c r="AE135" s="29">
        <f t="shared" si="41"/>
        <v>0</v>
      </c>
      <c r="AF135" s="50"/>
      <c r="AG135" s="29">
        <f t="shared" si="42"/>
        <v>0</v>
      </c>
      <c r="AH135" s="29"/>
      <c r="AI135" s="29"/>
      <c r="AJ135" s="29"/>
      <c r="AK135" s="29"/>
      <c r="AL135" s="29">
        <f t="shared" si="50"/>
        <v>0</v>
      </c>
      <c r="AM135" s="29"/>
      <c r="AN135" s="29">
        <f t="shared" si="43"/>
        <v>0</v>
      </c>
      <c r="AO135" s="50"/>
      <c r="AP135" s="29">
        <f t="shared" si="44"/>
        <v>0</v>
      </c>
      <c r="AQ135" s="50"/>
      <c r="AR135" s="29">
        <f t="shared" si="45"/>
        <v>0</v>
      </c>
      <c r="AS135" s="4" t="s">
        <v>204</v>
      </c>
      <c r="AT135" s="5" t="s">
        <v>25</v>
      </c>
      <c r="AU135" s="43"/>
    </row>
    <row r="136" s="18" customFormat="1" ht="33.75" customHeight="1">
      <c r="A136" s="19"/>
      <c r="B136" s="20" t="s">
        <v>205</v>
      </c>
      <c r="C136" s="21" t="s">
        <v>22</v>
      </c>
      <c r="D136" s="22">
        <f>D138+D137</f>
        <v>345489.09999999998</v>
      </c>
      <c r="E136" s="22">
        <f>E138+E137</f>
        <v>0</v>
      </c>
      <c r="F136" s="23">
        <f t="shared" si="19"/>
        <v>345489.09999999998</v>
      </c>
      <c r="G136" s="23">
        <f>G138+G137+G139+G140</f>
        <v>-269917.78307999996</v>
      </c>
      <c r="H136" s="23">
        <f t="shared" si="20"/>
        <v>75571.316920000012</v>
      </c>
      <c r="I136" s="23">
        <f>I138+I137+I139+I140</f>
        <v>0</v>
      </c>
      <c r="J136" s="23">
        <f t="shared" si="53"/>
        <v>75571.316920000012</v>
      </c>
      <c r="K136" s="23">
        <f>K138+K137+K139+K140</f>
        <v>0</v>
      </c>
      <c r="L136" s="23">
        <f t="shared" si="54"/>
        <v>75571.316920000012</v>
      </c>
      <c r="M136" s="23">
        <f>M138+M137+M139+M140</f>
        <v>0</v>
      </c>
      <c r="N136" s="23">
        <f t="shared" si="51"/>
        <v>75571.316920000012</v>
      </c>
      <c r="O136" s="23">
        <f>O138+O137+O139+O140</f>
        <v>-67075.531999999992</v>
      </c>
      <c r="P136" s="23">
        <f t="shared" si="52"/>
        <v>8495.7849200000201</v>
      </c>
      <c r="Q136" s="23">
        <f>Q138+Q137+Q139+Q140</f>
        <v>0</v>
      </c>
      <c r="R136" s="23">
        <f t="shared" si="38"/>
        <v>8495.7849200000201</v>
      </c>
      <c r="S136" s="23">
        <f>S138+S137+S139+S140</f>
        <v>0</v>
      </c>
      <c r="T136" s="23">
        <f t="shared" si="39"/>
        <v>8495.7849200000201</v>
      </c>
      <c r="U136" s="23">
        <f>U138+U137</f>
        <v>313169.79999999999</v>
      </c>
      <c r="V136" s="23">
        <f>V138+V137</f>
        <v>0</v>
      </c>
      <c r="W136" s="23">
        <f t="shared" si="46"/>
        <v>313169.79999999999</v>
      </c>
      <c r="X136" s="23">
        <f>X138+X137+X139+X140</f>
        <v>-313169.79999999999</v>
      </c>
      <c r="Y136" s="23">
        <f t="shared" si="47"/>
        <v>0</v>
      </c>
      <c r="Z136" s="23">
        <f>Z138+Z137+Z139+Z140</f>
        <v>0</v>
      </c>
      <c r="AA136" s="23">
        <f t="shared" si="48"/>
        <v>0</v>
      </c>
      <c r="AB136" s="23">
        <f>AB138+AB137+AB139+AB140</f>
        <v>0</v>
      </c>
      <c r="AC136" s="23">
        <f t="shared" si="40"/>
        <v>0</v>
      </c>
      <c r="AD136" s="23">
        <f>AD138+AD137+AD139+AD140</f>
        <v>67075.531999999992</v>
      </c>
      <c r="AE136" s="23">
        <f t="shared" si="41"/>
        <v>67075.531999999992</v>
      </c>
      <c r="AF136" s="23">
        <f>AF138+AF137+AF139+AF140</f>
        <v>0</v>
      </c>
      <c r="AG136" s="23">
        <f t="shared" si="42"/>
        <v>67075.531999999992</v>
      </c>
      <c r="AH136" s="23">
        <f>AH138+AH137</f>
        <v>0</v>
      </c>
      <c r="AI136" s="23">
        <f>AI138+AI137</f>
        <v>0</v>
      </c>
      <c r="AJ136" s="23">
        <f t="shared" si="49"/>
        <v>0</v>
      </c>
      <c r="AK136" s="23">
        <f>AK138+AK137+AK139+AK140</f>
        <v>0</v>
      </c>
      <c r="AL136" s="23">
        <f t="shared" si="50"/>
        <v>0</v>
      </c>
      <c r="AM136" s="23">
        <f>AM138+AM137+AM139+AM140</f>
        <v>0</v>
      </c>
      <c r="AN136" s="23">
        <f t="shared" si="43"/>
        <v>0</v>
      </c>
      <c r="AO136" s="23">
        <f>AO138+AO137+AO139+AO140</f>
        <v>0</v>
      </c>
      <c r="AP136" s="23">
        <f t="shared" si="44"/>
        <v>0</v>
      </c>
      <c r="AQ136" s="23">
        <f>AQ138+AQ137+AQ139+AQ140</f>
        <v>0</v>
      </c>
      <c r="AR136" s="23">
        <f t="shared" si="45"/>
        <v>0</v>
      </c>
      <c r="AS136" s="24"/>
      <c r="AT136" s="25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</row>
    <row r="137" ht="51.75" hidden="1">
      <c r="A137" s="62"/>
      <c r="B137" s="76" t="s">
        <v>206</v>
      </c>
      <c r="C137" s="81" t="s">
        <v>31</v>
      </c>
      <c r="D137" s="78">
        <v>190073.70000000001</v>
      </c>
      <c r="E137" s="49"/>
      <c r="F137" s="79">
        <f t="shared" si="19"/>
        <v>190073.70000000001</v>
      </c>
      <c r="G137" s="50">
        <v>-190073.70000000001</v>
      </c>
      <c r="H137" s="79">
        <f t="shared" si="20"/>
        <v>0</v>
      </c>
      <c r="I137" s="29"/>
      <c r="J137" s="79">
        <f t="shared" si="53"/>
        <v>0</v>
      </c>
      <c r="K137" s="29"/>
      <c r="L137" s="79">
        <f t="shared" si="54"/>
        <v>0</v>
      </c>
      <c r="M137" s="29"/>
      <c r="N137" s="79">
        <f t="shared" si="51"/>
        <v>0</v>
      </c>
      <c r="O137" s="50"/>
      <c r="P137" s="79">
        <f t="shared" si="52"/>
        <v>0</v>
      </c>
      <c r="Q137" s="29"/>
      <c r="R137" s="79">
        <f t="shared" si="38"/>
        <v>0</v>
      </c>
      <c r="S137" s="50"/>
      <c r="T137" s="79">
        <f t="shared" si="39"/>
        <v>0</v>
      </c>
      <c r="U137" s="79">
        <v>313169.79999999999</v>
      </c>
      <c r="V137" s="50"/>
      <c r="W137" s="79">
        <f t="shared" si="46"/>
        <v>313169.79999999999</v>
      </c>
      <c r="X137" s="50">
        <v>-313169.79999999999</v>
      </c>
      <c r="Y137" s="79">
        <f t="shared" si="47"/>
        <v>0</v>
      </c>
      <c r="Z137" s="29"/>
      <c r="AA137" s="79">
        <f t="shared" si="48"/>
        <v>0</v>
      </c>
      <c r="AB137" s="29"/>
      <c r="AC137" s="79">
        <f t="shared" si="40"/>
        <v>0</v>
      </c>
      <c r="AD137" s="50"/>
      <c r="AE137" s="79">
        <f t="shared" si="41"/>
        <v>0</v>
      </c>
      <c r="AF137" s="50"/>
      <c r="AG137" s="79">
        <f t="shared" si="42"/>
        <v>0</v>
      </c>
      <c r="AH137" s="79">
        <v>0</v>
      </c>
      <c r="AI137" s="50"/>
      <c r="AJ137" s="79">
        <f t="shared" si="49"/>
        <v>0</v>
      </c>
      <c r="AK137" s="50"/>
      <c r="AL137" s="79">
        <f t="shared" si="50"/>
        <v>0</v>
      </c>
      <c r="AM137" s="29"/>
      <c r="AN137" s="79">
        <f t="shared" si="43"/>
        <v>0</v>
      </c>
      <c r="AO137" s="50"/>
      <c r="AP137" s="79">
        <f t="shared" si="44"/>
        <v>0</v>
      </c>
      <c r="AQ137" s="50"/>
      <c r="AR137" s="79">
        <f t="shared" si="45"/>
        <v>0</v>
      </c>
      <c r="AS137" s="52" t="s">
        <v>207</v>
      </c>
      <c r="AT137">
        <v>0</v>
      </c>
      <c r="AU137" s="54"/>
    </row>
    <row r="138" ht="51.75" hidden="1">
      <c r="A138" s="62"/>
      <c r="B138" s="76" t="s">
        <v>208</v>
      </c>
      <c r="C138" s="81" t="s">
        <v>31</v>
      </c>
      <c r="D138" s="78">
        <v>155415.39999999999</v>
      </c>
      <c r="E138" s="49"/>
      <c r="F138" s="79">
        <f t="shared" si="19"/>
        <v>155415.39999999999</v>
      </c>
      <c r="G138" s="50">
        <v>-155415.39999999999</v>
      </c>
      <c r="H138" s="79">
        <f t="shared" si="20"/>
        <v>0</v>
      </c>
      <c r="I138" s="29"/>
      <c r="J138" s="79">
        <f t="shared" si="53"/>
        <v>0</v>
      </c>
      <c r="K138" s="29"/>
      <c r="L138" s="79">
        <f t="shared" si="54"/>
        <v>0</v>
      </c>
      <c r="M138" s="29"/>
      <c r="N138" s="79">
        <f t="shared" si="51"/>
        <v>0</v>
      </c>
      <c r="O138" s="50"/>
      <c r="P138" s="79">
        <f t="shared" si="52"/>
        <v>0</v>
      </c>
      <c r="Q138" s="29"/>
      <c r="R138" s="79">
        <f t="shared" si="38"/>
        <v>0</v>
      </c>
      <c r="S138" s="50"/>
      <c r="T138" s="79">
        <f t="shared" si="39"/>
        <v>0</v>
      </c>
      <c r="U138" s="79">
        <v>0</v>
      </c>
      <c r="V138" s="50"/>
      <c r="W138" s="79">
        <f t="shared" si="46"/>
        <v>0</v>
      </c>
      <c r="X138" s="50"/>
      <c r="Y138" s="79">
        <f t="shared" si="47"/>
        <v>0</v>
      </c>
      <c r="Z138" s="29"/>
      <c r="AA138" s="79">
        <f t="shared" si="48"/>
        <v>0</v>
      </c>
      <c r="AB138" s="29"/>
      <c r="AC138" s="79">
        <f t="shared" si="40"/>
        <v>0</v>
      </c>
      <c r="AD138" s="50"/>
      <c r="AE138" s="79">
        <f t="shared" si="41"/>
        <v>0</v>
      </c>
      <c r="AF138" s="50"/>
      <c r="AG138" s="79">
        <f t="shared" si="42"/>
        <v>0</v>
      </c>
      <c r="AH138" s="79">
        <v>0</v>
      </c>
      <c r="AI138" s="50"/>
      <c r="AJ138" s="79">
        <f t="shared" si="49"/>
        <v>0</v>
      </c>
      <c r="AK138" s="50"/>
      <c r="AL138" s="79">
        <f t="shared" si="50"/>
        <v>0</v>
      </c>
      <c r="AM138" s="29"/>
      <c r="AN138" s="79">
        <f t="shared" si="43"/>
        <v>0</v>
      </c>
      <c r="AO138" s="50"/>
      <c r="AP138" s="79">
        <f t="shared" si="44"/>
        <v>0</v>
      </c>
      <c r="AQ138" s="50"/>
      <c r="AR138" s="79">
        <f t="shared" si="45"/>
        <v>0</v>
      </c>
      <c r="AS138" s="52" t="s">
        <v>209</v>
      </c>
      <c r="AT138">
        <v>0</v>
      </c>
      <c r="AU138" s="54"/>
    </row>
    <row r="139" s="1" customFormat="1" ht="51.75">
      <c r="A139" s="26" t="s">
        <v>210</v>
      </c>
      <c r="B139" s="41" t="s">
        <v>211</v>
      </c>
      <c r="C139" s="44" t="s">
        <v>31</v>
      </c>
      <c r="D139" s="28"/>
      <c r="E139" s="28"/>
      <c r="F139" s="29"/>
      <c r="G139" s="29">
        <v>63108.294419999998</v>
      </c>
      <c r="H139" s="29">
        <f t="shared" ref="H139:H140" si="56">F139+G139</f>
        <v>63108.294419999998</v>
      </c>
      <c r="I139" s="29"/>
      <c r="J139" s="29">
        <f t="shared" si="53"/>
        <v>63108.294419999998</v>
      </c>
      <c r="K139" s="29"/>
      <c r="L139" s="29">
        <f t="shared" si="54"/>
        <v>63108.294419999998</v>
      </c>
      <c r="M139" s="29"/>
      <c r="N139" s="29">
        <f t="shared" si="51"/>
        <v>63108.294419999998</v>
      </c>
      <c r="O139" s="29">
        <v>-54951.621249999997</v>
      </c>
      <c r="P139" s="29">
        <f t="shared" si="52"/>
        <v>8156.6731700000018</v>
      </c>
      <c r="Q139" s="29"/>
      <c r="R139" s="29">
        <f t="shared" si="38"/>
        <v>8156.6731700000018</v>
      </c>
      <c r="S139" s="29"/>
      <c r="T139" s="29">
        <f t="shared" si="39"/>
        <v>8156.6731700000018</v>
      </c>
      <c r="U139" s="29"/>
      <c r="V139" s="29"/>
      <c r="W139" s="29"/>
      <c r="X139" s="29">
        <v>0</v>
      </c>
      <c r="Y139" s="29">
        <f t="shared" si="47"/>
        <v>0</v>
      </c>
      <c r="Z139" s="29">
        <v>0</v>
      </c>
      <c r="AA139" s="29">
        <f t="shared" si="48"/>
        <v>0</v>
      </c>
      <c r="AB139" s="29">
        <v>0</v>
      </c>
      <c r="AC139" s="29">
        <f t="shared" si="40"/>
        <v>0</v>
      </c>
      <c r="AD139" s="29">
        <v>54951.621249999997</v>
      </c>
      <c r="AE139" s="29">
        <f t="shared" si="41"/>
        <v>54951.621249999997</v>
      </c>
      <c r="AF139" s="29"/>
      <c r="AG139" s="29">
        <f t="shared" si="42"/>
        <v>54951.621249999997</v>
      </c>
      <c r="AH139" s="29"/>
      <c r="AI139" s="29"/>
      <c r="AJ139" s="29"/>
      <c r="AK139" s="29">
        <v>0</v>
      </c>
      <c r="AL139" s="29">
        <f t="shared" si="50"/>
        <v>0</v>
      </c>
      <c r="AM139" s="29">
        <v>0</v>
      </c>
      <c r="AN139" s="29">
        <f t="shared" si="43"/>
        <v>0</v>
      </c>
      <c r="AO139" s="29">
        <v>0</v>
      </c>
      <c r="AP139" s="29">
        <f t="shared" si="44"/>
        <v>0</v>
      </c>
      <c r="AQ139" s="29">
        <v>0</v>
      </c>
      <c r="AR139" s="29">
        <f t="shared" si="45"/>
        <v>0</v>
      </c>
      <c r="AS139" s="4" t="s">
        <v>212</v>
      </c>
      <c r="AU139" s="4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="1" customFormat="1" ht="51.75">
      <c r="A140" s="26" t="s">
        <v>213</v>
      </c>
      <c r="B140" s="41" t="s">
        <v>63</v>
      </c>
      <c r="C140" s="44" t="s">
        <v>31</v>
      </c>
      <c r="D140" s="28"/>
      <c r="E140" s="28"/>
      <c r="F140" s="29"/>
      <c r="G140" s="29">
        <v>12463.022499999999</v>
      </c>
      <c r="H140" s="29">
        <f t="shared" si="56"/>
        <v>12463.022499999999</v>
      </c>
      <c r="I140" s="29"/>
      <c r="J140" s="29">
        <f t="shared" si="53"/>
        <v>12463.022499999999</v>
      </c>
      <c r="K140" s="29"/>
      <c r="L140" s="29">
        <f t="shared" si="54"/>
        <v>12463.022499999999</v>
      </c>
      <c r="M140" s="29"/>
      <c r="N140" s="29">
        <f t="shared" si="51"/>
        <v>12463.022499999999</v>
      </c>
      <c r="O140" s="29">
        <v>-12123.910749999999</v>
      </c>
      <c r="P140" s="29">
        <f t="shared" si="52"/>
        <v>339.11175000000003</v>
      </c>
      <c r="Q140" s="29"/>
      <c r="R140" s="29">
        <f t="shared" si="38"/>
        <v>339.11175000000003</v>
      </c>
      <c r="S140" s="29"/>
      <c r="T140" s="29">
        <f t="shared" si="39"/>
        <v>339.11175000000003</v>
      </c>
      <c r="U140" s="29"/>
      <c r="V140" s="29"/>
      <c r="W140" s="29"/>
      <c r="X140" s="29"/>
      <c r="Y140" s="29">
        <f t="shared" si="47"/>
        <v>0</v>
      </c>
      <c r="Z140" s="29"/>
      <c r="AA140" s="29">
        <f t="shared" si="48"/>
        <v>0</v>
      </c>
      <c r="AB140" s="29"/>
      <c r="AC140" s="29">
        <f t="shared" si="40"/>
        <v>0</v>
      </c>
      <c r="AD140" s="29">
        <v>12123.910749999999</v>
      </c>
      <c r="AE140" s="29">
        <f t="shared" si="41"/>
        <v>12123.910749999999</v>
      </c>
      <c r="AF140" s="29"/>
      <c r="AG140" s="29">
        <f t="shared" si="42"/>
        <v>12123.910749999999</v>
      </c>
      <c r="AH140" s="29"/>
      <c r="AI140" s="29"/>
      <c r="AJ140" s="29"/>
      <c r="AK140" s="29"/>
      <c r="AL140" s="29">
        <f t="shared" si="50"/>
        <v>0</v>
      </c>
      <c r="AM140" s="29"/>
      <c r="AN140" s="29">
        <f t="shared" si="43"/>
        <v>0</v>
      </c>
      <c r="AO140" s="29"/>
      <c r="AP140" s="29">
        <f t="shared" si="44"/>
        <v>0</v>
      </c>
      <c r="AQ140" s="29"/>
      <c r="AR140" s="29">
        <f t="shared" si="45"/>
        <v>0</v>
      </c>
      <c r="AS140" s="4" t="s">
        <v>64</v>
      </c>
      <c r="AU140" s="4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="18" customFormat="1" ht="33.75" customHeight="1">
      <c r="A141" s="19"/>
      <c r="B141" s="20" t="s">
        <v>214</v>
      </c>
      <c r="C141" s="21" t="s">
        <v>22</v>
      </c>
      <c r="D141" s="22">
        <f>D143+D144+D145+D146+D147+D148+D149+D150+D151+D152+D153+D154+D155+D142</f>
        <v>56273.300000000003</v>
      </c>
      <c r="E141" s="22">
        <f>E143+E144+E145+E146+E147+E148+E149+E150+E151+E152+E153+E154+E155+E142</f>
        <v>0</v>
      </c>
      <c r="F141" s="23">
        <f t="shared" si="19"/>
        <v>56273.300000000003</v>
      </c>
      <c r="G141" s="23">
        <f>G143+G144+G145+G146+G147+G148+G149+G150+G151+G152+G153+G154+G155+G142+G156+G157+G158</f>
        <v>11682.045770000001</v>
      </c>
      <c r="H141" s="23">
        <f t="shared" si="20"/>
        <v>67955.34577</v>
      </c>
      <c r="I141" s="23">
        <f>I143+I144+I145+I146+I147+I148+I149+I150+I151+I152+I153+I154+I155+I142+I156+I157+I158</f>
        <v>0</v>
      </c>
      <c r="J141" s="23">
        <f t="shared" si="53"/>
        <v>67955.34577</v>
      </c>
      <c r="K141" s="23">
        <f>K143+K144+K145+K146+K147+K148+K149+K150+K151+K152+K153+K154+K155+K142+K156+K157+K158</f>
        <v>0</v>
      </c>
      <c r="L141" s="23">
        <f t="shared" si="54"/>
        <v>67955.34577</v>
      </c>
      <c r="M141" s="23">
        <f>M143+M144+M145+M146+M147+M148+M149+M150+M151+M152+M153+M154+M155+M142+M156+M157+M158</f>
        <v>0</v>
      </c>
      <c r="N141" s="23">
        <f t="shared" si="51"/>
        <v>67955.34577</v>
      </c>
      <c r="O141" s="23">
        <f>O143+O144+O145+O146+O147+O148+O149+O150+O151+O152+O153+O154+O155+O142+O156+O157+O158</f>
        <v>-9209.2999999999993</v>
      </c>
      <c r="P141" s="23">
        <f t="shared" si="52"/>
        <v>58746.045769999997</v>
      </c>
      <c r="Q141" s="23">
        <f>Q143+Q144+Q145+Q146+Q147+Q148+Q149+Q150+Q151+Q152+Q153+Q154+Q155+Q142+Q156+Q157+Q158</f>
        <v>0</v>
      </c>
      <c r="R141" s="23">
        <f t="shared" si="38"/>
        <v>58746.045769999997</v>
      </c>
      <c r="S141" s="23">
        <f>S143+S144+S145+S146+S147+S148+S149+S150+S151+S152+S153+S154+S155+S142+S156+S157+S158</f>
        <v>0</v>
      </c>
      <c r="T141" s="23">
        <f t="shared" si="39"/>
        <v>58746.045769999997</v>
      </c>
      <c r="U141" s="23">
        <f>U143+U144+U145+U146+U147+U148+U149+U150+U151+U152+U153+U154+U155+U142</f>
        <v>25127.5</v>
      </c>
      <c r="V141" s="23">
        <f>V143+V144+V145+V146+V147+V148+V149+V150+V151+V152+V153+V154+V155+V142</f>
        <v>0</v>
      </c>
      <c r="W141" s="23">
        <f t="shared" si="46"/>
        <v>25127.5</v>
      </c>
      <c r="X141" s="23">
        <f>X143+X144+X145+X146+X147+X148+X149+X150+X151+X152+X153+X154+X155+X142+X156+X157+X158</f>
        <v>0</v>
      </c>
      <c r="Y141" s="23">
        <f t="shared" si="47"/>
        <v>25127.5</v>
      </c>
      <c r="Z141" s="23">
        <f>Z143+Z144+Z145+Z146+Z147+Z148+Z149+Z150+Z151+Z152+Z153+Z154+Z155+Z142+Z156+Z157+Z158</f>
        <v>0</v>
      </c>
      <c r="AA141" s="23">
        <f t="shared" si="48"/>
        <v>25127.5</v>
      </c>
      <c r="AB141" s="23">
        <f>AB143+AB144+AB145+AB146+AB147+AB148+AB149+AB150+AB151+AB152+AB153+AB154+AB155+AB142+AB156+AB157+AB158</f>
        <v>0</v>
      </c>
      <c r="AC141" s="23">
        <f t="shared" si="40"/>
        <v>25127.5</v>
      </c>
      <c r="AD141" s="23">
        <f>AD143+AD144+AD145+AD146+AD147+AD148+AD149+AD150+AD151+AD152+AD153+AD154+AD155+AD142+AD156+AD157+AD158</f>
        <v>10011.665000000001</v>
      </c>
      <c r="AE141" s="23">
        <f t="shared" si="41"/>
        <v>35139.165000000001</v>
      </c>
      <c r="AF141" s="23">
        <f>AF143+AF144+AF145+AF146+AF147+AF148+AF149+AF150+AF151+AF152+AF153+AF154+AF155+AF142+AF156+AF157+AF158</f>
        <v>0</v>
      </c>
      <c r="AG141" s="23">
        <f t="shared" si="42"/>
        <v>35139.165000000001</v>
      </c>
      <c r="AH141" s="23">
        <f>AH143+AH144+AH145+AH146+AH147+AH148+AH149+AH150+AH151+AH152+AH153+AH154+AH155+AH142</f>
        <v>57799.69999999999</v>
      </c>
      <c r="AI141" s="23">
        <f>AI143+AI144+AI145+AI146+AI147+AI148+AI149+AI150+AI151+AI152+AI153+AI154+AI155+AI142</f>
        <v>0</v>
      </c>
      <c r="AJ141" s="23">
        <f t="shared" si="49"/>
        <v>57799.69999999999</v>
      </c>
      <c r="AK141" s="23">
        <f>AK143+AK144+AK145+AK146+AK147+AK148+AK149+AK150+AK151+AK152+AK153+AK154+AK155+AK142+AK156+AK157+AK158</f>
        <v>0</v>
      </c>
      <c r="AL141" s="23">
        <f t="shared" si="50"/>
        <v>57799.69999999999</v>
      </c>
      <c r="AM141" s="23">
        <f>AM143+AM144+AM145+AM146+AM147+AM148+AM149+AM150+AM151+AM152+AM153+AM154+AM155+AM142+AM156+AM157+AM158</f>
        <v>0</v>
      </c>
      <c r="AN141" s="23">
        <f t="shared" si="43"/>
        <v>57799.69999999999</v>
      </c>
      <c r="AO141" s="23">
        <f>AO143+AO144+AO145+AO146+AO147+AO148+AO149+AO150+AO151+AO152+AO153+AO154+AO155+AO142+AO156+AO157+AO158</f>
        <v>0</v>
      </c>
      <c r="AP141" s="23">
        <f t="shared" si="44"/>
        <v>57799.69999999999</v>
      </c>
      <c r="AQ141" s="23">
        <f>AQ143+AQ144+AQ145+AQ146+AQ147+AQ148+AQ149+AQ150+AQ151+AQ152+AQ153+AQ154+AQ155+AQ142+AQ156+AQ157+AQ158</f>
        <v>0</v>
      </c>
      <c r="AR141" s="23">
        <f t="shared" si="45"/>
        <v>57799.69999999999</v>
      </c>
      <c r="AS141" s="24"/>
      <c r="AT141" s="25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</row>
    <row r="142" ht="51.75">
      <c r="A142" s="26" t="s">
        <v>215</v>
      </c>
      <c r="B142" s="41" t="s">
        <v>216</v>
      </c>
      <c r="C142" s="44" t="s">
        <v>31</v>
      </c>
      <c r="D142" s="28">
        <v>35549</v>
      </c>
      <c r="E142" s="28"/>
      <c r="F142" s="29">
        <f t="shared" si="19"/>
        <v>35549</v>
      </c>
      <c r="G142" s="29"/>
      <c r="H142" s="29">
        <f t="shared" ref="H142:H177" si="57">F142+G142</f>
        <v>35549</v>
      </c>
      <c r="I142" s="29"/>
      <c r="J142" s="29">
        <f t="shared" si="53"/>
        <v>35549</v>
      </c>
      <c r="K142" s="29"/>
      <c r="L142" s="29">
        <f t="shared" si="54"/>
        <v>35549</v>
      </c>
      <c r="M142" s="29"/>
      <c r="N142" s="29">
        <f t="shared" si="51"/>
        <v>35549</v>
      </c>
      <c r="O142" s="29"/>
      <c r="P142" s="29">
        <f t="shared" si="52"/>
        <v>35549</v>
      </c>
      <c r="Q142" s="29"/>
      <c r="R142" s="29">
        <f t="shared" si="38"/>
        <v>35549</v>
      </c>
      <c r="S142" s="29"/>
      <c r="T142" s="29">
        <f t="shared" si="39"/>
        <v>35549</v>
      </c>
      <c r="U142" s="29">
        <v>0</v>
      </c>
      <c r="V142" s="29"/>
      <c r="W142" s="29">
        <f t="shared" si="46"/>
        <v>0</v>
      </c>
      <c r="X142" s="29"/>
      <c r="Y142" s="29">
        <f t="shared" si="47"/>
        <v>0</v>
      </c>
      <c r="Z142" s="29"/>
      <c r="AA142" s="29">
        <f t="shared" si="48"/>
        <v>0</v>
      </c>
      <c r="AB142" s="29"/>
      <c r="AC142" s="29">
        <f t="shared" si="40"/>
        <v>0</v>
      </c>
      <c r="AD142" s="29"/>
      <c r="AE142" s="29">
        <f t="shared" si="41"/>
        <v>0</v>
      </c>
      <c r="AF142" s="29"/>
      <c r="AG142" s="29">
        <f t="shared" si="42"/>
        <v>0</v>
      </c>
      <c r="AH142" s="29">
        <v>0</v>
      </c>
      <c r="AI142" s="29"/>
      <c r="AJ142" s="29">
        <f t="shared" si="49"/>
        <v>0</v>
      </c>
      <c r="AK142" s="29"/>
      <c r="AL142" s="29">
        <f t="shared" si="50"/>
        <v>0</v>
      </c>
      <c r="AM142" s="29"/>
      <c r="AN142" s="29">
        <f t="shared" si="43"/>
        <v>0</v>
      </c>
      <c r="AO142" s="29"/>
      <c r="AP142" s="29">
        <f t="shared" si="44"/>
        <v>0</v>
      </c>
      <c r="AQ142" s="29"/>
      <c r="AR142" s="29">
        <f t="shared" si="45"/>
        <v>0</v>
      </c>
      <c r="AS142" s="4" t="s">
        <v>217</v>
      </c>
      <c r="AU142" s="43"/>
    </row>
    <row r="143" ht="51.75">
      <c r="A143" s="26" t="s">
        <v>218</v>
      </c>
      <c r="B143" s="41" t="s">
        <v>219</v>
      </c>
      <c r="C143" s="44" t="s">
        <v>31</v>
      </c>
      <c r="D143" s="28">
        <v>9209.2999999999993</v>
      </c>
      <c r="E143" s="28"/>
      <c r="F143" s="29">
        <f t="shared" si="19"/>
        <v>9209.2999999999993</v>
      </c>
      <c r="G143" s="29"/>
      <c r="H143" s="29">
        <f t="shared" si="57"/>
        <v>9209.2999999999993</v>
      </c>
      <c r="I143" s="29"/>
      <c r="J143" s="29">
        <f t="shared" si="53"/>
        <v>9209.2999999999993</v>
      </c>
      <c r="K143" s="29"/>
      <c r="L143" s="29">
        <f t="shared" si="54"/>
        <v>9209.2999999999993</v>
      </c>
      <c r="M143" s="29"/>
      <c r="N143" s="29">
        <f t="shared" si="51"/>
        <v>9209.2999999999993</v>
      </c>
      <c r="O143" s="29">
        <v>-9209.2999999999993</v>
      </c>
      <c r="P143" s="29">
        <f t="shared" si="52"/>
        <v>0</v>
      </c>
      <c r="Q143" s="29"/>
      <c r="R143" s="29">
        <f t="shared" si="38"/>
        <v>0</v>
      </c>
      <c r="S143" s="29"/>
      <c r="T143" s="29">
        <f t="shared" si="39"/>
        <v>0</v>
      </c>
      <c r="U143" s="29">
        <v>0</v>
      </c>
      <c r="V143" s="29"/>
      <c r="W143" s="29">
        <f t="shared" si="46"/>
        <v>0</v>
      </c>
      <c r="X143" s="29"/>
      <c r="Y143" s="29">
        <f t="shared" si="47"/>
        <v>0</v>
      </c>
      <c r="Z143" s="29"/>
      <c r="AA143" s="29">
        <f t="shared" si="48"/>
        <v>0</v>
      </c>
      <c r="AB143" s="29"/>
      <c r="AC143" s="29">
        <f t="shared" si="40"/>
        <v>0</v>
      </c>
      <c r="AD143" s="29">
        <v>10011.665000000001</v>
      </c>
      <c r="AE143" s="29">
        <f t="shared" si="41"/>
        <v>10011.665000000001</v>
      </c>
      <c r="AF143" s="29"/>
      <c r="AG143" s="29">
        <f t="shared" si="42"/>
        <v>10011.665000000001</v>
      </c>
      <c r="AH143" s="29">
        <v>0</v>
      </c>
      <c r="AI143" s="29"/>
      <c r="AJ143" s="29">
        <f t="shared" si="49"/>
        <v>0</v>
      </c>
      <c r="AK143" s="29"/>
      <c r="AL143" s="29">
        <f t="shared" si="50"/>
        <v>0</v>
      </c>
      <c r="AM143" s="29"/>
      <c r="AN143" s="29">
        <f t="shared" si="43"/>
        <v>0</v>
      </c>
      <c r="AO143" s="29"/>
      <c r="AP143" s="29">
        <f t="shared" si="44"/>
        <v>0</v>
      </c>
      <c r="AQ143" s="29"/>
      <c r="AR143" s="29">
        <f t="shared" si="45"/>
        <v>0</v>
      </c>
      <c r="AS143" s="4" t="s">
        <v>220</v>
      </c>
      <c r="AU143" s="43"/>
    </row>
    <row r="144" ht="51.75">
      <c r="A144" s="26" t="s">
        <v>221</v>
      </c>
      <c r="B144" s="41" t="s">
        <v>222</v>
      </c>
      <c r="C144" s="44" t="s">
        <v>31</v>
      </c>
      <c r="D144" s="28">
        <v>9849.2000000000007</v>
      </c>
      <c r="E144" s="28"/>
      <c r="F144" s="29">
        <f t="shared" si="19"/>
        <v>9849.2000000000007</v>
      </c>
      <c r="G144" s="29">
        <v>333.19578000000001</v>
      </c>
      <c r="H144" s="29">
        <f t="shared" si="57"/>
        <v>10182.395780000001</v>
      </c>
      <c r="I144" s="29"/>
      <c r="J144" s="29">
        <f t="shared" si="53"/>
        <v>10182.395780000001</v>
      </c>
      <c r="K144" s="29"/>
      <c r="L144" s="29">
        <f t="shared" si="54"/>
        <v>10182.395780000001</v>
      </c>
      <c r="M144" s="29"/>
      <c r="N144" s="29">
        <f t="shared" si="51"/>
        <v>10182.395780000001</v>
      </c>
      <c r="O144" s="29"/>
      <c r="P144" s="29">
        <f t="shared" si="52"/>
        <v>10182.395780000001</v>
      </c>
      <c r="Q144" s="29"/>
      <c r="R144" s="29">
        <f t="shared" si="38"/>
        <v>10182.395780000001</v>
      </c>
      <c r="S144" s="29"/>
      <c r="T144" s="29">
        <f t="shared" si="39"/>
        <v>10182.395780000001</v>
      </c>
      <c r="U144" s="29">
        <v>0</v>
      </c>
      <c r="V144" s="29"/>
      <c r="W144" s="29">
        <f t="shared" si="46"/>
        <v>0</v>
      </c>
      <c r="X144" s="29"/>
      <c r="Y144" s="29">
        <f t="shared" si="47"/>
        <v>0</v>
      </c>
      <c r="Z144" s="29"/>
      <c r="AA144" s="29">
        <f t="shared" si="48"/>
        <v>0</v>
      </c>
      <c r="AB144" s="29"/>
      <c r="AC144" s="29">
        <f t="shared" si="40"/>
        <v>0</v>
      </c>
      <c r="AD144" s="29"/>
      <c r="AE144" s="29">
        <f t="shared" si="41"/>
        <v>0</v>
      </c>
      <c r="AF144" s="29"/>
      <c r="AG144" s="29">
        <f t="shared" si="42"/>
        <v>0</v>
      </c>
      <c r="AH144" s="29">
        <v>0</v>
      </c>
      <c r="AI144" s="29"/>
      <c r="AJ144" s="29">
        <f t="shared" si="49"/>
        <v>0</v>
      </c>
      <c r="AK144" s="29"/>
      <c r="AL144" s="29">
        <f t="shared" si="50"/>
        <v>0</v>
      </c>
      <c r="AM144" s="29"/>
      <c r="AN144" s="29">
        <f t="shared" si="43"/>
        <v>0</v>
      </c>
      <c r="AO144" s="29"/>
      <c r="AP144" s="29">
        <f t="shared" si="44"/>
        <v>0</v>
      </c>
      <c r="AQ144" s="29"/>
      <c r="AR144" s="29">
        <f t="shared" si="45"/>
        <v>0</v>
      </c>
      <c r="AS144" s="4" t="s">
        <v>223</v>
      </c>
      <c r="AU144" s="43"/>
    </row>
    <row r="145" ht="51.75">
      <c r="A145" s="26" t="s">
        <v>224</v>
      </c>
      <c r="B145" s="58" t="s">
        <v>225</v>
      </c>
      <c r="C145" s="44" t="s">
        <v>31</v>
      </c>
      <c r="D145" s="28">
        <v>0</v>
      </c>
      <c r="E145" s="28"/>
      <c r="F145" s="29">
        <f t="shared" ref="F145:F177" si="58">D145+E145</f>
        <v>0</v>
      </c>
      <c r="G145" s="29"/>
      <c r="H145" s="29">
        <f t="shared" si="57"/>
        <v>0</v>
      </c>
      <c r="I145" s="29"/>
      <c r="J145" s="29">
        <f t="shared" si="53"/>
        <v>0</v>
      </c>
      <c r="K145" s="29"/>
      <c r="L145" s="29">
        <f t="shared" si="54"/>
        <v>0</v>
      </c>
      <c r="M145" s="29"/>
      <c r="N145" s="29">
        <f t="shared" si="51"/>
        <v>0</v>
      </c>
      <c r="O145" s="29"/>
      <c r="P145" s="29">
        <f t="shared" si="52"/>
        <v>0</v>
      </c>
      <c r="Q145" s="29"/>
      <c r="R145" s="29">
        <f t="shared" si="38"/>
        <v>0</v>
      </c>
      <c r="S145" s="29"/>
      <c r="T145" s="29">
        <f t="shared" si="39"/>
        <v>0</v>
      </c>
      <c r="U145" s="29">
        <v>877.10000000000002</v>
      </c>
      <c r="V145" s="29"/>
      <c r="W145" s="29">
        <f t="shared" si="46"/>
        <v>877.10000000000002</v>
      </c>
      <c r="X145" s="29"/>
      <c r="Y145" s="29">
        <f t="shared" si="47"/>
        <v>877.10000000000002</v>
      </c>
      <c r="Z145" s="29"/>
      <c r="AA145" s="29">
        <f t="shared" si="48"/>
        <v>877.10000000000002</v>
      </c>
      <c r="AB145" s="29"/>
      <c r="AC145" s="29">
        <f t="shared" si="40"/>
        <v>877.10000000000002</v>
      </c>
      <c r="AD145" s="29"/>
      <c r="AE145" s="29">
        <f t="shared" si="41"/>
        <v>877.10000000000002</v>
      </c>
      <c r="AF145" s="29"/>
      <c r="AG145" s="29">
        <f t="shared" si="42"/>
        <v>877.10000000000002</v>
      </c>
      <c r="AH145" s="29">
        <v>10827.4</v>
      </c>
      <c r="AI145" s="29"/>
      <c r="AJ145" s="29">
        <f t="shared" si="49"/>
        <v>10827.4</v>
      </c>
      <c r="AK145" s="29"/>
      <c r="AL145" s="29">
        <f t="shared" si="50"/>
        <v>10827.4</v>
      </c>
      <c r="AM145" s="29"/>
      <c r="AN145" s="29">
        <f t="shared" si="43"/>
        <v>10827.4</v>
      </c>
      <c r="AO145" s="29"/>
      <c r="AP145" s="29">
        <f t="shared" si="44"/>
        <v>10827.4</v>
      </c>
      <c r="AQ145" s="29"/>
      <c r="AR145" s="29">
        <f t="shared" si="45"/>
        <v>10827.4</v>
      </c>
      <c r="AS145" s="4" t="s">
        <v>226</v>
      </c>
      <c r="AU145" s="43"/>
    </row>
    <row r="146" ht="51.75">
      <c r="A146" s="26" t="s">
        <v>227</v>
      </c>
      <c r="B146" s="58" t="s">
        <v>228</v>
      </c>
      <c r="C146" s="44" t="s">
        <v>31</v>
      </c>
      <c r="D146" s="28">
        <v>0</v>
      </c>
      <c r="E146" s="28"/>
      <c r="F146" s="29">
        <f t="shared" si="58"/>
        <v>0</v>
      </c>
      <c r="G146" s="29"/>
      <c r="H146" s="29">
        <f t="shared" si="57"/>
        <v>0</v>
      </c>
      <c r="I146" s="29"/>
      <c r="J146" s="29">
        <f t="shared" si="53"/>
        <v>0</v>
      </c>
      <c r="K146" s="29"/>
      <c r="L146" s="29">
        <f t="shared" si="54"/>
        <v>0</v>
      </c>
      <c r="M146" s="29"/>
      <c r="N146" s="29">
        <f t="shared" si="51"/>
        <v>0</v>
      </c>
      <c r="O146" s="29"/>
      <c r="P146" s="29">
        <f t="shared" si="52"/>
        <v>0</v>
      </c>
      <c r="Q146" s="29"/>
      <c r="R146" s="29">
        <f t="shared" si="38"/>
        <v>0</v>
      </c>
      <c r="S146" s="29"/>
      <c r="T146" s="29">
        <f t="shared" si="39"/>
        <v>0</v>
      </c>
      <c r="U146" s="29">
        <v>877.09999999999991</v>
      </c>
      <c r="V146" s="29"/>
      <c r="W146" s="29">
        <f t="shared" si="46"/>
        <v>877.09999999999991</v>
      </c>
      <c r="X146" s="29"/>
      <c r="Y146" s="29">
        <f t="shared" si="47"/>
        <v>877.09999999999991</v>
      </c>
      <c r="Z146" s="29"/>
      <c r="AA146" s="29">
        <f t="shared" si="48"/>
        <v>877.09999999999991</v>
      </c>
      <c r="AB146" s="29"/>
      <c r="AC146" s="29">
        <f t="shared" si="40"/>
        <v>877.09999999999991</v>
      </c>
      <c r="AD146" s="29"/>
      <c r="AE146" s="29">
        <f t="shared" si="41"/>
        <v>877.09999999999991</v>
      </c>
      <c r="AF146" s="29"/>
      <c r="AG146" s="29">
        <f t="shared" si="42"/>
        <v>877.09999999999991</v>
      </c>
      <c r="AH146" s="29">
        <v>10827.4</v>
      </c>
      <c r="AI146" s="29"/>
      <c r="AJ146" s="29">
        <f t="shared" si="49"/>
        <v>10827.4</v>
      </c>
      <c r="AK146" s="29"/>
      <c r="AL146" s="29">
        <f t="shared" si="50"/>
        <v>10827.4</v>
      </c>
      <c r="AM146" s="29"/>
      <c r="AN146" s="29">
        <f t="shared" si="43"/>
        <v>10827.4</v>
      </c>
      <c r="AO146" s="29"/>
      <c r="AP146" s="29">
        <f t="shared" si="44"/>
        <v>10827.4</v>
      </c>
      <c r="AQ146" s="29"/>
      <c r="AR146" s="29">
        <f t="shared" si="45"/>
        <v>10827.4</v>
      </c>
      <c r="AS146" s="4" t="s">
        <v>229</v>
      </c>
      <c r="AU146" s="43"/>
    </row>
    <row r="147" ht="51.75">
      <c r="A147" s="26" t="s">
        <v>230</v>
      </c>
      <c r="B147" s="41" t="s">
        <v>231</v>
      </c>
      <c r="C147" s="44" t="s">
        <v>31</v>
      </c>
      <c r="D147" s="28">
        <v>832.90000000000009</v>
      </c>
      <c r="E147" s="28"/>
      <c r="F147" s="29">
        <f t="shared" si="58"/>
        <v>832.90000000000009</v>
      </c>
      <c r="G147" s="29"/>
      <c r="H147" s="29">
        <f t="shared" si="57"/>
        <v>832.90000000000009</v>
      </c>
      <c r="I147" s="29"/>
      <c r="J147" s="29">
        <f t="shared" si="53"/>
        <v>832.90000000000009</v>
      </c>
      <c r="K147" s="29"/>
      <c r="L147" s="29">
        <f t="shared" si="54"/>
        <v>832.90000000000009</v>
      </c>
      <c r="M147" s="29"/>
      <c r="N147" s="29">
        <f t="shared" si="51"/>
        <v>832.90000000000009</v>
      </c>
      <c r="O147" s="29"/>
      <c r="P147" s="29">
        <f t="shared" si="52"/>
        <v>832.90000000000009</v>
      </c>
      <c r="Q147" s="29"/>
      <c r="R147" s="29">
        <f t="shared" si="38"/>
        <v>832.90000000000009</v>
      </c>
      <c r="S147" s="29"/>
      <c r="T147" s="29">
        <f t="shared" si="39"/>
        <v>832.90000000000009</v>
      </c>
      <c r="U147" s="29">
        <v>10371</v>
      </c>
      <c r="V147" s="29"/>
      <c r="W147" s="29">
        <f t="shared" si="46"/>
        <v>10371</v>
      </c>
      <c r="X147" s="29"/>
      <c r="Y147" s="29">
        <f t="shared" si="47"/>
        <v>10371</v>
      </c>
      <c r="Z147" s="29"/>
      <c r="AA147" s="29">
        <f t="shared" si="48"/>
        <v>10371</v>
      </c>
      <c r="AB147" s="29"/>
      <c r="AC147" s="29">
        <f t="shared" si="40"/>
        <v>10371</v>
      </c>
      <c r="AD147" s="29"/>
      <c r="AE147" s="29">
        <f t="shared" si="41"/>
        <v>10371</v>
      </c>
      <c r="AF147" s="29"/>
      <c r="AG147" s="29">
        <f t="shared" si="42"/>
        <v>10371</v>
      </c>
      <c r="AH147" s="29">
        <v>0</v>
      </c>
      <c r="AI147" s="29"/>
      <c r="AJ147" s="29">
        <f t="shared" si="49"/>
        <v>0</v>
      </c>
      <c r="AK147" s="29"/>
      <c r="AL147" s="29">
        <f t="shared" si="50"/>
        <v>0</v>
      </c>
      <c r="AM147" s="29"/>
      <c r="AN147" s="29">
        <f t="shared" si="43"/>
        <v>0</v>
      </c>
      <c r="AO147" s="29"/>
      <c r="AP147" s="29">
        <f t="shared" si="44"/>
        <v>0</v>
      </c>
      <c r="AQ147" s="29"/>
      <c r="AR147" s="29">
        <f t="shared" si="45"/>
        <v>0</v>
      </c>
      <c r="AS147" s="4" t="s">
        <v>232</v>
      </c>
      <c r="AU147" s="43"/>
    </row>
    <row r="148" ht="51.75">
      <c r="A148" s="26" t="s">
        <v>233</v>
      </c>
      <c r="B148" s="58" t="s">
        <v>234</v>
      </c>
      <c r="C148" s="44" t="s">
        <v>31</v>
      </c>
      <c r="D148" s="28">
        <v>0</v>
      </c>
      <c r="E148" s="28"/>
      <c r="F148" s="29">
        <f t="shared" si="58"/>
        <v>0</v>
      </c>
      <c r="G148" s="29"/>
      <c r="H148" s="29">
        <f t="shared" si="57"/>
        <v>0</v>
      </c>
      <c r="I148" s="29"/>
      <c r="J148" s="29">
        <f t="shared" si="53"/>
        <v>0</v>
      </c>
      <c r="K148" s="29"/>
      <c r="L148" s="29">
        <f t="shared" si="54"/>
        <v>0</v>
      </c>
      <c r="M148" s="29"/>
      <c r="N148" s="29">
        <f t="shared" si="51"/>
        <v>0</v>
      </c>
      <c r="O148" s="29"/>
      <c r="P148" s="29">
        <f t="shared" si="52"/>
        <v>0</v>
      </c>
      <c r="Q148" s="29"/>
      <c r="R148" s="29">
        <f t="shared" si="38"/>
        <v>0</v>
      </c>
      <c r="S148" s="29"/>
      <c r="T148" s="29">
        <f t="shared" si="39"/>
        <v>0</v>
      </c>
      <c r="U148" s="29">
        <v>877.10000000000002</v>
      </c>
      <c r="V148" s="29"/>
      <c r="W148" s="29">
        <f t="shared" si="46"/>
        <v>877.10000000000002</v>
      </c>
      <c r="X148" s="29"/>
      <c r="Y148" s="29">
        <f t="shared" si="47"/>
        <v>877.10000000000002</v>
      </c>
      <c r="Z148" s="29"/>
      <c r="AA148" s="29">
        <f t="shared" si="48"/>
        <v>877.10000000000002</v>
      </c>
      <c r="AB148" s="29"/>
      <c r="AC148" s="29">
        <f t="shared" si="40"/>
        <v>877.10000000000002</v>
      </c>
      <c r="AD148" s="29"/>
      <c r="AE148" s="29">
        <f t="shared" si="41"/>
        <v>877.10000000000002</v>
      </c>
      <c r="AF148" s="29"/>
      <c r="AG148" s="29">
        <f t="shared" si="42"/>
        <v>877.10000000000002</v>
      </c>
      <c r="AH148" s="29">
        <v>10827.4</v>
      </c>
      <c r="AI148" s="29"/>
      <c r="AJ148" s="29">
        <f t="shared" si="49"/>
        <v>10827.4</v>
      </c>
      <c r="AK148" s="29"/>
      <c r="AL148" s="29">
        <f t="shared" si="50"/>
        <v>10827.4</v>
      </c>
      <c r="AM148" s="29"/>
      <c r="AN148" s="29">
        <f t="shared" si="43"/>
        <v>10827.4</v>
      </c>
      <c r="AO148" s="29"/>
      <c r="AP148" s="29">
        <f t="shared" si="44"/>
        <v>10827.4</v>
      </c>
      <c r="AQ148" s="29"/>
      <c r="AR148" s="29">
        <f t="shared" si="45"/>
        <v>10827.4</v>
      </c>
      <c r="AS148" s="4" t="s">
        <v>235</v>
      </c>
      <c r="AU148" s="43"/>
    </row>
    <row r="149" ht="51.75">
      <c r="A149" s="26" t="s">
        <v>236</v>
      </c>
      <c r="B149" s="41" t="s">
        <v>237</v>
      </c>
      <c r="C149" s="44" t="s">
        <v>31</v>
      </c>
      <c r="D149" s="28">
        <v>832.90000000000009</v>
      </c>
      <c r="E149" s="28"/>
      <c r="F149" s="29">
        <f t="shared" si="58"/>
        <v>832.90000000000009</v>
      </c>
      <c r="G149" s="29"/>
      <c r="H149" s="29">
        <f t="shared" si="57"/>
        <v>832.90000000000009</v>
      </c>
      <c r="I149" s="29"/>
      <c r="J149" s="29">
        <f t="shared" si="53"/>
        <v>832.90000000000009</v>
      </c>
      <c r="K149" s="29"/>
      <c r="L149" s="29">
        <f t="shared" si="54"/>
        <v>832.90000000000009</v>
      </c>
      <c r="M149" s="29"/>
      <c r="N149" s="29">
        <f t="shared" si="51"/>
        <v>832.90000000000009</v>
      </c>
      <c r="O149" s="29"/>
      <c r="P149" s="29">
        <f t="shared" si="52"/>
        <v>832.90000000000009</v>
      </c>
      <c r="Q149" s="29"/>
      <c r="R149" s="29">
        <f t="shared" si="38"/>
        <v>832.90000000000009</v>
      </c>
      <c r="S149" s="29"/>
      <c r="T149" s="29">
        <f t="shared" si="39"/>
        <v>832.90000000000009</v>
      </c>
      <c r="U149" s="29">
        <v>10371</v>
      </c>
      <c r="V149" s="29"/>
      <c r="W149" s="29">
        <f t="shared" si="46"/>
        <v>10371</v>
      </c>
      <c r="X149" s="29"/>
      <c r="Y149" s="29">
        <f t="shared" si="47"/>
        <v>10371</v>
      </c>
      <c r="Z149" s="29"/>
      <c r="AA149" s="29">
        <f t="shared" si="48"/>
        <v>10371</v>
      </c>
      <c r="AB149" s="29"/>
      <c r="AC149" s="29">
        <f t="shared" si="40"/>
        <v>10371</v>
      </c>
      <c r="AD149" s="29"/>
      <c r="AE149" s="29">
        <f t="shared" si="41"/>
        <v>10371</v>
      </c>
      <c r="AF149" s="29"/>
      <c r="AG149" s="29">
        <f t="shared" si="42"/>
        <v>10371</v>
      </c>
      <c r="AH149" s="29">
        <v>0</v>
      </c>
      <c r="AI149" s="29"/>
      <c r="AJ149" s="29">
        <f t="shared" si="49"/>
        <v>0</v>
      </c>
      <c r="AK149" s="29"/>
      <c r="AL149" s="29">
        <f t="shared" si="50"/>
        <v>0</v>
      </c>
      <c r="AM149" s="29"/>
      <c r="AN149" s="29">
        <f t="shared" si="43"/>
        <v>0</v>
      </c>
      <c r="AO149" s="29"/>
      <c r="AP149" s="29">
        <f t="shared" si="44"/>
        <v>0</v>
      </c>
      <c r="AQ149" s="29"/>
      <c r="AR149" s="29">
        <f t="shared" si="45"/>
        <v>0</v>
      </c>
      <c r="AS149" s="4" t="s">
        <v>238</v>
      </c>
      <c r="AU149" s="43"/>
    </row>
    <row r="150" ht="51.75">
      <c r="A150" s="26" t="s">
        <v>239</v>
      </c>
      <c r="B150" s="41" t="s">
        <v>240</v>
      </c>
      <c r="C150" s="44" t="s">
        <v>31</v>
      </c>
      <c r="D150" s="28">
        <v>0</v>
      </c>
      <c r="E150" s="28"/>
      <c r="F150" s="29">
        <f t="shared" si="58"/>
        <v>0</v>
      </c>
      <c r="G150" s="29"/>
      <c r="H150" s="29">
        <f t="shared" si="57"/>
        <v>0</v>
      </c>
      <c r="I150" s="29"/>
      <c r="J150" s="29">
        <f t="shared" si="53"/>
        <v>0</v>
      </c>
      <c r="K150" s="29"/>
      <c r="L150" s="29">
        <f t="shared" si="54"/>
        <v>0</v>
      </c>
      <c r="M150" s="29"/>
      <c r="N150" s="29">
        <f t="shared" si="51"/>
        <v>0</v>
      </c>
      <c r="O150" s="29"/>
      <c r="P150" s="29">
        <f t="shared" si="52"/>
        <v>0</v>
      </c>
      <c r="Q150" s="29"/>
      <c r="R150" s="29">
        <f t="shared" si="38"/>
        <v>0</v>
      </c>
      <c r="S150" s="29"/>
      <c r="T150" s="29">
        <f t="shared" si="39"/>
        <v>0</v>
      </c>
      <c r="U150" s="29">
        <v>877.10000000000002</v>
      </c>
      <c r="V150" s="29"/>
      <c r="W150" s="29">
        <f t="shared" si="46"/>
        <v>877.10000000000002</v>
      </c>
      <c r="X150" s="29"/>
      <c r="Y150" s="29">
        <f t="shared" si="47"/>
        <v>877.10000000000002</v>
      </c>
      <c r="Z150" s="29"/>
      <c r="AA150" s="29">
        <f t="shared" si="48"/>
        <v>877.10000000000002</v>
      </c>
      <c r="AB150" s="29"/>
      <c r="AC150" s="29">
        <f t="shared" si="40"/>
        <v>877.10000000000002</v>
      </c>
      <c r="AD150" s="29"/>
      <c r="AE150" s="29">
        <f t="shared" si="41"/>
        <v>877.10000000000002</v>
      </c>
      <c r="AF150" s="29"/>
      <c r="AG150" s="29">
        <f t="shared" si="42"/>
        <v>877.10000000000002</v>
      </c>
      <c r="AH150" s="29">
        <v>10827.4</v>
      </c>
      <c r="AI150" s="29"/>
      <c r="AJ150" s="29">
        <f t="shared" si="49"/>
        <v>10827.4</v>
      </c>
      <c r="AK150" s="29"/>
      <c r="AL150" s="29">
        <f t="shared" si="50"/>
        <v>10827.4</v>
      </c>
      <c r="AM150" s="29"/>
      <c r="AN150" s="29">
        <f t="shared" si="43"/>
        <v>10827.4</v>
      </c>
      <c r="AO150" s="29"/>
      <c r="AP150" s="29">
        <f t="shared" si="44"/>
        <v>10827.4</v>
      </c>
      <c r="AQ150" s="29"/>
      <c r="AR150" s="29">
        <f t="shared" si="45"/>
        <v>10827.4</v>
      </c>
      <c r="AS150" s="4" t="s">
        <v>241</v>
      </c>
      <c r="AU150" s="43"/>
    </row>
    <row r="151" ht="51.75">
      <c r="A151" s="26" t="s">
        <v>242</v>
      </c>
      <c r="B151" s="41" t="s">
        <v>243</v>
      </c>
      <c r="C151" s="44" t="s">
        <v>31</v>
      </c>
      <c r="D151" s="28">
        <v>0</v>
      </c>
      <c r="E151" s="28"/>
      <c r="F151" s="29">
        <f t="shared" si="58"/>
        <v>0</v>
      </c>
      <c r="G151" s="29"/>
      <c r="H151" s="29">
        <f t="shared" si="57"/>
        <v>0</v>
      </c>
      <c r="I151" s="29"/>
      <c r="J151" s="29">
        <f t="shared" si="53"/>
        <v>0</v>
      </c>
      <c r="K151" s="29"/>
      <c r="L151" s="29">
        <f t="shared" si="54"/>
        <v>0</v>
      </c>
      <c r="M151" s="29"/>
      <c r="N151" s="29">
        <f t="shared" si="51"/>
        <v>0</v>
      </c>
      <c r="O151" s="29"/>
      <c r="P151" s="29">
        <f t="shared" si="52"/>
        <v>0</v>
      </c>
      <c r="Q151" s="29"/>
      <c r="R151" s="29">
        <f t="shared" si="38"/>
        <v>0</v>
      </c>
      <c r="S151" s="29"/>
      <c r="T151" s="29">
        <f t="shared" si="39"/>
        <v>0</v>
      </c>
      <c r="U151" s="29">
        <v>877.10000000000002</v>
      </c>
      <c r="V151" s="29"/>
      <c r="W151" s="29">
        <f t="shared" si="46"/>
        <v>877.10000000000002</v>
      </c>
      <c r="X151" s="29"/>
      <c r="Y151" s="29">
        <f t="shared" si="47"/>
        <v>877.10000000000002</v>
      </c>
      <c r="Z151" s="29"/>
      <c r="AA151" s="29">
        <f t="shared" si="48"/>
        <v>877.10000000000002</v>
      </c>
      <c r="AB151" s="29"/>
      <c r="AC151" s="29">
        <f t="shared" si="40"/>
        <v>877.10000000000002</v>
      </c>
      <c r="AD151" s="29"/>
      <c r="AE151" s="29">
        <f t="shared" si="41"/>
        <v>877.10000000000002</v>
      </c>
      <c r="AF151" s="29"/>
      <c r="AG151" s="29">
        <f t="shared" si="42"/>
        <v>877.10000000000002</v>
      </c>
      <c r="AH151" s="29">
        <v>10827.4</v>
      </c>
      <c r="AI151" s="29"/>
      <c r="AJ151" s="29">
        <f t="shared" si="49"/>
        <v>10827.4</v>
      </c>
      <c r="AK151" s="29"/>
      <c r="AL151" s="29">
        <f t="shared" si="50"/>
        <v>10827.4</v>
      </c>
      <c r="AM151" s="29"/>
      <c r="AN151" s="29">
        <f t="shared" si="43"/>
        <v>10827.4</v>
      </c>
      <c r="AO151" s="29"/>
      <c r="AP151" s="29">
        <f t="shared" si="44"/>
        <v>10827.4</v>
      </c>
      <c r="AQ151" s="29"/>
      <c r="AR151" s="29">
        <f t="shared" si="45"/>
        <v>10827.4</v>
      </c>
      <c r="AS151" s="4" t="s">
        <v>244</v>
      </c>
      <c r="AU151" s="43"/>
    </row>
    <row r="152" ht="51.75">
      <c r="A152" s="26" t="s">
        <v>245</v>
      </c>
      <c r="B152" s="41" t="s">
        <v>246</v>
      </c>
      <c r="C152" s="44" t="s">
        <v>31</v>
      </c>
      <c r="D152" s="28">
        <v>0</v>
      </c>
      <c r="E152" s="28"/>
      <c r="F152" s="29">
        <f t="shared" si="58"/>
        <v>0</v>
      </c>
      <c r="G152" s="29"/>
      <c r="H152" s="29">
        <f t="shared" si="57"/>
        <v>0</v>
      </c>
      <c r="I152" s="29"/>
      <c r="J152" s="29">
        <f t="shared" si="53"/>
        <v>0</v>
      </c>
      <c r="K152" s="29"/>
      <c r="L152" s="29">
        <f t="shared" si="54"/>
        <v>0</v>
      </c>
      <c r="M152" s="29"/>
      <c r="N152" s="29">
        <f t="shared" si="51"/>
        <v>0</v>
      </c>
      <c r="O152" s="29"/>
      <c r="P152" s="29">
        <f t="shared" si="52"/>
        <v>0</v>
      </c>
      <c r="Q152" s="29"/>
      <c r="R152" s="29">
        <f t="shared" si="38"/>
        <v>0</v>
      </c>
      <c r="S152" s="29"/>
      <c r="T152" s="29">
        <f t="shared" si="39"/>
        <v>0</v>
      </c>
      <c r="U152" s="29">
        <v>0</v>
      </c>
      <c r="V152" s="29"/>
      <c r="W152" s="29">
        <f t="shared" si="46"/>
        <v>0</v>
      </c>
      <c r="X152" s="29"/>
      <c r="Y152" s="29">
        <f t="shared" si="47"/>
        <v>0</v>
      </c>
      <c r="Z152" s="29"/>
      <c r="AA152" s="29">
        <f t="shared" si="48"/>
        <v>0</v>
      </c>
      <c r="AB152" s="29"/>
      <c r="AC152" s="29">
        <f t="shared" si="40"/>
        <v>0</v>
      </c>
      <c r="AD152" s="29"/>
      <c r="AE152" s="29">
        <f t="shared" si="41"/>
        <v>0</v>
      </c>
      <c r="AF152" s="29"/>
      <c r="AG152" s="29">
        <f t="shared" si="42"/>
        <v>0</v>
      </c>
      <c r="AH152" s="29">
        <v>915.70000000000005</v>
      </c>
      <c r="AI152" s="29"/>
      <c r="AJ152" s="29">
        <f t="shared" si="49"/>
        <v>915.70000000000005</v>
      </c>
      <c r="AK152" s="29"/>
      <c r="AL152" s="29">
        <f t="shared" si="50"/>
        <v>915.70000000000005</v>
      </c>
      <c r="AM152" s="29"/>
      <c r="AN152" s="29">
        <f t="shared" si="43"/>
        <v>915.70000000000005</v>
      </c>
      <c r="AO152" s="29"/>
      <c r="AP152" s="29">
        <f t="shared" si="44"/>
        <v>915.70000000000005</v>
      </c>
      <c r="AQ152" s="29"/>
      <c r="AR152" s="29">
        <f t="shared" si="45"/>
        <v>915.70000000000005</v>
      </c>
      <c r="AS152" s="4" t="s">
        <v>247</v>
      </c>
      <c r="AU152" s="43"/>
    </row>
    <row r="153" ht="51.75">
      <c r="A153" s="26" t="s">
        <v>248</v>
      </c>
      <c r="B153" s="41" t="s">
        <v>249</v>
      </c>
      <c r="C153" s="44" t="s">
        <v>31</v>
      </c>
      <c r="D153" s="28">
        <v>0</v>
      </c>
      <c r="E153" s="28"/>
      <c r="F153" s="29">
        <f t="shared" si="58"/>
        <v>0</v>
      </c>
      <c r="G153" s="29"/>
      <c r="H153" s="29">
        <f t="shared" si="57"/>
        <v>0</v>
      </c>
      <c r="I153" s="29"/>
      <c r="J153" s="29">
        <f t="shared" si="53"/>
        <v>0</v>
      </c>
      <c r="K153" s="29"/>
      <c r="L153" s="29">
        <f t="shared" si="54"/>
        <v>0</v>
      </c>
      <c r="M153" s="29"/>
      <c r="N153" s="29">
        <f t="shared" si="51"/>
        <v>0</v>
      </c>
      <c r="O153" s="29"/>
      <c r="P153" s="29">
        <f t="shared" si="52"/>
        <v>0</v>
      </c>
      <c r="Q153" s="29"/>
      <c r="R153" s="29">
        <f t="shared" si="38"/>
        <v>0</v>
      </c>
      <c r="S153" s="29"/>
      <c r="T153" s="29">
        <f t="shared" si="39"/>
        <v>0</v>
      </c>
      <c r="U153" s="29">
        <v>0</v>
      </c>
      <c r="V153" s="29"/>
      <c r="W153" s="29">
        <f t="shared" si="46"/>
        <v>0</v>
      </c>
      <c r="X153" s="29"/>
      <c r="Y153" s="29">
        <f t="shared" si="47"/>
        <v>0</v>
      </c>
      <c r="Z153" s="29"/>
      <c r="AA153" s="29">
        <f t="shared" si="48"/>
        <v>0</v>
      </c>
      <c r="AB153" s="29"/>
      <c r="AC153" s="29">
        <f t="shared" si="40"/>
        <v>0</v>
      </c>
      <c r="AD153" s="29"/>
      <c r="AE153" s="29">
        <f t="shared" si="41"/>
        <v>0</v>
      </c>
      <c r="AF153" s="29"/>
      <c r="AG153" s="29">
        <f t="shared" si="42"/>
        <v>0</v>
      </c>
      <c r="AH153" s="29">
        <v>915.70000000000005</v>
      </c>
      <c r="AI153" s="29"/>
      <c r="AJ153" s="29">
        <f t="shared" si="49"/>
        <v>915.70000000000005</v>
      </c>
      <c r="AK153" s="29"/>
      <c r="AL153" s="29">
        <f t="shared" si="50"/>
        <v>915.70000000000005</v>
      </c>
      <c r="AM153" s="29"/>
      <c r="AN153" s="29">
        <f t="shared" si="43"/>
        <v>915.70000000000005</v>
      </c>
      <c r="AO153" s="29"/>
      <c r="AP153" s="29">
        <f t="shared" si="44"/>
        <v>915.70000000000005</v>
      </c>
      <c r="AQ153" s="29"/>
      <c r="AR153" s="29">
        <f t="shared" si="45"/>
        <v>915.70000000000005</v>
      </c>
      <c r="AS153" s="4" t="s">
        <v>250</v>
      </c>
      <c r="AU153" s="43"/>
    </row>
    <row r="154" ht="51.75">
      <c r="A154" s="26" t="s">
        <v>251</v>
      </c>
      <c r="B154" s="41" t="s">
        <v>252</v>
      </c>
      <c r="C154" s="44" t="s">
        <v>31</v>
      </c>
      <c r="D154" s="28">
        <v>0</v>
      </c>
      <c r="E154" s="28"/>
      <c r="F154" s="29">
        <f t="shared" si="58"/>
        <v>0</v>
      </c>
      <c r="G154" s="29"/>
      <c r="H154" s="29">
        <f t="shared" si="57"/>
        <v>0</v>
      </c>
      <c r="I154" s="29"/>
      <c r="J154" s="29">
        <f t="shared" si="53"/>
        <v>0</v>
      </c>
      <c r="K154" s="29"/>
      <c r="L154" s="29">
        <f t="shared" si="54"/>
        <v>0</v>
      </c>
      <c r="M154" s="29"/>
      <c r="N154" s="29">
        <f t="shared" si="51"/>
        <v>0</v>
      </c>
      <c r="O154" s="29"/>
      <c r="P154" s="29">
        <f t="shared" si="52"/>
        <v>0</v>
      </c>
      <c r="Q154" s="29"/>
      <c r="R154" s="29">
        <f t="shared" si="38"/>
        <v>0</v>
      </c>
      <c r="S154" s="29"/>
      <c r="T154" s="29">
        <f t="shared" si="39"/>
        <v>0</v>
      </c>
      <c r="U154" s="29">
        <v>0</v>
      </c>
      <c r="V154" s="29"/>
      <c r="W154" s="29">
        <f t="shared" si="46"/>
        <v>0</v>
      </c>
      <c r="X154" s="29"/>
      <c r="Y154" s="29">
        <f t="shared" si="47"/>
        <v>0</v>
      </c>
      <c r="Z154" s="29"/>
      <c r="AA154" s="29">
        <f t="shared" si="48"/>
        <v>0</v>
      </c>
      <c r="AB154" s="29"/>
      <c r="AC154" s="29">
        <f t="shared" si="40"/>
        <v>0</v>
      </c>
      <c r="AD154" s="29"/>
      <c r="AE154" s="29">
        <f t="shared" si="41"/>
        <v>0</v>
      </c>
      <c r="AF154" s="29"/>
      <c r="AG154" s="29">
        <f t="shared" si="42"/>
        <v>0</v>
      </c>
      <c r="AH154" s="29">
        <v>915.70000000000005</v>
      </c>
      <c r="AI154" s="29"/>
      <c r="AJ154" s="29">
        <f t="shared" si="49"/>
        <v>915.70000000000005</v>
      </c>
      <c r="AK154" s="29"/>
      <c r="AL154" s="29">
        <f t="shared" si="50"/>
        <v>915.70000000000005</v>
      </c>
      <c r="AM154" s="29"/>
      <c r="AN154" s="29">
        <f t="shared" si="43"/>
        <v>915.70000000000005</v>
      </c>
      <c r="AO154" s="29"/>
      <c r="AP154" s="29">
        <f t="shared" si="44"/>
        <v>915.70000000000005</v>
      </c>
      <c r="AQ154" s="29"/>
      <c r="AR154" s="29">
        <f t="shared" si="45"/>
        <v>915.70000000000005</v>
      </c>
      <c r="AS154" s="4" t="s">
        <v>253</v>
      </c>
      <c r="AU154" s="43"/>
    </row>
    <row r="155" ht="51.75">
      <c r="A155" s="26" t="s">
        <v>254</v>
      </c>
      <c r="B155" s="41" t="s">
        <v>255</v>
      </c>
      <c r="C155" s="44" t="s">
        <v>31</v>
      </c>
      <c r="D155" s="28">
        <v>0</v>
      </c>
      <c r="E155" s="28"/>
      <c r="F155" s="29">
        <f t="shared" si="58"/>
        <v>0</v>
      </c>
      <c r="G155" s="29"/>
      <c r="H155" s="29">
        <f t="shared" si="57"/>
        <v>0</v>
      </c>
      <c r="I155" s="29"/>
      <c r="J155" s="29">
        <f t="shared" si="53"/>
        <v>0</v>
      </c>
      <c r="K155" s="29"/>
      <c r="L155" s="29">
        <f t="shared" si="54"/>
        <v>0</v>
      </c>
      <c r="M155" s="29"/>
      <c r="N155" s="29">
        <f t="shared" si="51"/>
        <v>0</v>
      </c>
      <c r="O155" s="29"/>
      <c r="P155" s="29">
        <f t="shared" si="52"/>
        <v>0</v>
      </c>
      <c r="Q155" s="29"/>
      <c r="R155" s="29">
        <f t="shared" si="38"/>
        <v>0</v>
      </c>
      <c r="S155" s="29"/>
      <c r="T155" s="29">
        <f t="shared" si="39"/>
        <v>0</v>
      </c>
      <c r="U155" s="29">
        <v>0</v>
      </c>
      <c r="V155" s="29"/>
      <c r="W155" s="29">
        <f t="shared" si="46"/>
        <v>0</v>
      </c>
      <c r="X155" s="29"/>
      <c r="Y155" s="29">
        <f t="shared" si="47"/>
        <v>0</v>
      </c>
      <c r="Z155" s="29"/>
      <c r="AA155" s="29">
        <f t="shared" si="48"/>
        <v>0</v>
      </c>
      <c r="AB155" s="29"/>
      <c r="AC155" s="29">
        <f t="shared" si="40"/>
        <v>0</v>
      </c>
      <c r="AD155" s="29"/>
      <c r="AE155" s="29">
        <f t="shared" si="41"/>
        <v>0</v>
      </c>
      <c r="AF155" s="29"/>
      <c r="AG155" s="29">
        <f t="shared" si="42"/>
        <v>0</v>
      </c>
      <c r="AH155" s="29">
        <v>915.60000000000002</v>
      </c>
      <c r="AI155" s="29"/>
      <c r="AJ155" s="29">
        <f t="shared" si="49"/>
        <v>915.60000000000002</v>
      </c>
      <c r="AK155" s="29"/>
      <c r="AL155" s="29">
        <f t="shared" si="50"/>
        <v>915.60000000000002</v>
      </c>
      <c r="AM155" s="29"/>
      <c r="AN155" s="29">
        <f t="shared" si="43"/>
        <v>915.60000000000002</v>
      </c>
      <c r="AO155" s="29"/>
      <c r="AP155" s="29">
        <f t="shared" si="44"/>
        <v>915.60000000000002</v>
      </c>
      <c r="AQ155" s="29"/>
      <c r="AR155" s="29">
        <f t="shared" si="45"/>
        <v>915.60000000000002</v>
      </c>
      <c r="AS155" s="4" t="s">
        <v>256</v>
      </c>
      <c r="AU155" s="43"/>
    </row>
    <row r="156" s="1" customFormat="1" ht="51.75">
      <c r="A156" s="26" t="s">
        <v>257</v>
      </c>
      <c r="B156" s="41" t="s">
        <v>258</v>
      </c>
      <c r="C156" s="44" t="s">
        <v>31</v>
      </c>
      <c r="D156" s="28"/>
      <c r="E156" s="28"/>
      <c r="F156" s="29"/>
      <c r="G156" s="29">
        <v>1822.9440400000001</v>
      </c>
      <c r="H156" s="29">
        <f t="shared" si="57"/>
        <v>1822.9440400000001</v>
      </c>
      <c r="I156" s="29"/>
      <c r="J156" s="29">
        <f t="shared" si="53"/>
        <v>1822.9440400000001</v>
      </c>
      <c r="K156" s="29"/>
      <c r="L156" s="29">
        <f t="shared" si="54"/>
        <v>1822.9440400000001</v>
      </c>
      <c r="M156" s="29"/>
      <c r="N156" s="29">
        <f t="shared" si="51"/>
        <v>1822.9440400000001</v>
      </c>
      <c r="O156" s="29"/>
      <c r="P156" s="29">
        <f t="shared" si="52"/>
        <v>1822.9440400000001</v>
      </c>
      <c r="Q156" s="29"/>
      <c r="R156" s="29">
        <f t="shared" si="38"/>
        <v>1822.9440400000001</v>
      </c>
      <c r="S156" s="29"/>
      <c r="T156" s="29">
        <f t="shared" si="39"/>
        <v>1822.9440400000001</v>
      </c>
      <c r="U156" s="29"/>
      <c r="V156" s="29"/>
      <c r="W156" s="29"/>
      <c r="X156" s="29"/>
      <c r="Y156" s="29">
        <f t="shared" si="47"/>
        <v>0</v>
      </c>
      <c r="Z156" s="29"/>
      <c r="AA156" s="29">
        <f t="shared" si="48"/>
        <v>0</v>
      </c>
      <c r="AB156" s="29"/>
      <c r="AC156" s="29">
        <f t="shared" si="40"/>
        <v>0</v>
      </c>
      <c r="AD156" s="29"/>
      <c r="AE156" s="29">
        <f t="shared" si="41"/>
        <v>0</v>
      </c>
      <c r="AF156" s="29"/>
      <c r="AG156" s="29">
        <f t="shared" si="42"/>
        <v>0</v>
      </c>
      <c r="AH156" s="29"/>
      <c r="AI156" s="29"/>
      <c r="AJ156" s="29"/>
      <c r="AK156" s="29"/>
      <c r="AL156" s="29">
        <f t="shared" si="50"/>
        <v>0</v>
      </c>
      <c r="AM156" s="29"/>
      <c r="AN156" s="29">
        <f t="shared" si="43"/>
        <v>0</v>
      </c>
      <c r="AO156" s="29"/>
      <c r="AP156" s="29">
        <f t="shared" si="44"/>
        <v>0</v>
      </c>
      <c r="AQ156" s="29"/>
      <c r="AR156" s="29">
        <f t="shared" si="45"/>
        <v>0</v>
      </c>
      <c r="AS156" s="4" t="s">
        <v>259</v>
      </c>
      <c r="AT156" s="1"/>
      <c r="AU156" s="43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="1" customFormat="1" ht="51.75">
      <c r="A157" s="26" t="s">
        <v>260</v>
      </c>
      <c r="B157" s="41" t="s">
        <v>261</v>
      </c>
      <c r="C157" s="44" t="s">
        <v>31</v>
      </c>
      <c r="D157" s="28"/>
      <c r="E157" s="28"/>
      <c r="F157" s="29"/>
      <c r="G157" s="29">
        <v>1860.1279500000001</v>
      </c>
      <c r="H157" s="29">
        <f t="shared" si="57"/>
        <v>1860.1279500000001</v>
      </c>
      <c r="I157" s="29"/>
      <c r="J157" s="29">
        <f t="shared" si="53"/>
        <v>1860.1279500000001</v>
      </c>
      <c r="K157" s="29"/>
      <c r="L157" s="29">
        <f t="shared" si="54"/>
        <v>1860.1279500000001</v>
      </c>
      <c r="M157" s="29"/>
      <c r="N157" s="29">
        <f t="shared" si="51"/>
        <v>1860.1279500000001</v>
      </c>
      <c r="O157" s="29">
        <v>-24.5</v>
      </c>
      <c r="P157" s="29">
        <f t="shared" si="52"/>
        <v>1835.6279500000001</v>
      </c>
      <c r="Q157" s="29"/>
      <c r="R157" s="29">
        <f t="shared" si="38"/>
        <v>1835.6279500000001</v>
      </c>
      <c r="S157" s="29"/>
      <c r="T157" s="29">
        <f t="shared" si="39"/>
        <v>1835.6279500000001</v>
      </c>
      <c r="U157" s="29"/>
      <c r="V157" s="29"/>
      <c r="W157" s="29"/>
      <c r="X157" s="29"/>
      <c r="Y157" s="29">
        <f t="shared" si="47"/>
        <v>0</v>
      </c>
      <c r="Z157" s="29"/>
      <c r="AA157" s="29">
        <f t="shared" si="48"/>
        <v>0</v>
      </c>
      <c r="AB157" s="29"/>
      <c r="AC157" s="29">
        <f t="shared" si="40"/>
        <v>0</v>
      </c>
      <c r="AD157" s="29"/>
      <c r="AE157" s="29">
        <f t="shared" si="41"/>
        <v>0</v>
      </c>
      <c r="AF157" s="29"/>
      <c r="AG157" s="29">
        <f t="shared" si="42"/>
        <v>0</v>
      </c>
      <c r="AH157" s="29"/>
      <c r="AI157" s="29"/>
      <c r="AJ157" s="29"/>
      <c r="AK157" s="29"/>
      <c r="AL157" s="29">
        <f t="shared" si="50"/>
        <v>0</v>
      </c>
      <c r="AM157" s="29"/>
      <c r="AN157" s="29">
        <f t="shared" si="43"/>
        <v>0</v>
      </c>
      <c r="AO157" s="29"/>
      <c r="AP157" s="29">
        <f t="shared" si="44"/>
        <v>0</v>
      </c>
      <c r="AQ157" s="29"/>
      <c r="AR157" s="29">
        <f t="shared" si="45"/>
        <v>0</v>
      </c>
      <c r="AS157" s="4" t="s">
        <v>262</v>
      </c>
      <c r="AT157" s="1"/>
      <c r="AU157" s="43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="1" customFormat="1" ht="51.75">
      <c r="A158" s="26" t="s">
        <v>263</v>
      </c>
      <c r="B158" s="41" t="s">
        <v>264</v>
      </c>
      <c r="C158" s="44" t="s">
        <v>31</v>
      </c>
      <c r="D158" s="28"/>
      <c r="E158" s="28"/>
      <c r="F158" s="29"/>
      <c r="G158" s="29">
        <v>7665.7780000000002</v>
      </c>
      <c r="H158" s="29">
        <f t="shared" si="57"/>
        <v>7665.7780000000002</v>
      </c>
      <c r="I158" s="29"/>
      <c r="J158" s="29">
        <f t="shared" si="53"/>
        <v>7665.7780000000002</v>
      </c>
      <c r="K158" s="29"/>
      <c r="L158" s="29">
        <f t="shared" si="54"/>
        <v>7665.7780000000002</v>
      </c>
      <c r="M158" s="29"/>
      <c r="N158" s="29">
        <f t="shared" si="51"/>
        <v>7665.7780000000002</v>
      </c>
      <c r="O158" s="29">
        <v>24.5</v>
      </c>
      <c r="P158" s="29">
        <f t="shared" si="52"/>
        <v>7690.2780000000002</v>
      </c>
      <c r="Q158" s="29"/>
      <c r="R158" s="29">
        <f t="shared" si="38"/>
        <v>7690.2780000000002</v>
      </c>
      <c r="S158" s="29"/>
      <c r="T158" s="29">
        <f t="shared" si="39"/>
        <v>7690.2780000000002</v>
      </c>
      <c r="U158" s="29"/>
      <c r="V158" s="29"/>
      <c r="W158" s="29"/>
      <c r="X158" s="29"/>
      <c r="Y158" s="29">
        <f t="shared" si="47"/>
        <v>0</v>
      </c>
      <c r="Z158" s="29"/>
      <c r="AA158" s="29">
        <f t="shared" si="48"/>
        <v>0</v>
      </c>
      <c r="AB158" s="29"/>
      <c r="AC158" s="29">
        <f t="shared" si="40"/>
        <v>0</v>
      </c>
      <c r="AD158" s="29"/>
      <c r="AE158" s="29">
        <f t="shared" si="41"/>
        <v>0</v>
      </c>
      <c r="AF158" s="29"/>
      <c r="AG158" s="29">
        <f t="shared" si="42"/>
        <v>0</v>
      </c>
      <c r="AH158" s="29"/>
      <c r="AI158" s="29"/>
      <c r="AJ158" s="29"/>
      <c r="AK158" s="29"/>
      <c r="AL158" s="29">
        <f t="shared" si="50"/>
        <v>0</v>
      </c>
      <c r="AM158" s="29"/>
      <c r="AN158" s="29">
        <f t="shared" si="43"/>
        <v>0</v>
      </c>
      <c r="AO158" s="29"/>
      <c r="AP158" s="29">
        <f t="shared" si="44"/>
        <v>0</v>
      </c>
      <c r="AQ158" s="29"/>
      <c r="AR158" s="29">
        <f t="shared" si="45"/>
        <v>0</v>
      </c>
      <c r="AS158" s="4" t="s">
        <v>265</v>
      </c>
      <c r="AT158" s="1"/>
      <c r="AU158" s="43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="18" customFormat="1" ht="33.75" customHeight="1">
      <c r="A159" s="19"/>
      <c r="B159" s="20" t="s">
        <v>266</v>
      </c>
      <c r="C159" s="21" t="s">
        <v>22</v>
      </c>
      <c r="D159" s="22">
        <f>D164+D163+D162+D161+D160</f>
        <v>64748.000000000007</v>
      </c>
      <c r="E159" s="22">
        <f>E164+E163+E162+E161+E160</f>
        <v>0</v>
      </c>
      <c r="F159" s="23">
        <f t="shared" si="58"/>
        <v>64748.000000000007</v>
      </c>
      <c r="G159" s="82">
        <f>G164+G163+G162+G161+G160</f>
        <v>65434.583730000006</v>
      </c>
      <c r="H159" s="82">
        <f t="shared" si="57"/>
        <v>130182.58373000001</v>
      </c>
      <c r="I159" s="82">
        <f>I164+I163+I162+I161+I160</f>
        <v>0</v>
      </c>
      <c r="J159" s="82">
        <f t="shared" si="53"/>
        <v>130182.58373000001</v>
      </c>
      <c r="K159" s="82">
        <f>K164+K163+K162+K161+K160</f>
        <v>-20284.093000000001</v>
      </c>
      <c r="L159" s="82">
        <f t="shared" si="54"/>
        <v>109898.49073000002</v>
      </c>
      <c r="M159" s="82">
        <f>M164+M163+M162+M161+M160</f>
        <v>0</v>
      </c>
      <c r="N159" s="82">
        <f t="shared" si="51"/>
        <v>109898.49073000002</v>
      </c>
      <c r="O159" s="82">
        <f>O164+O163+O162+O161+O160</f>
        <v>0</v>
      </c>
      <c r="P159" s="82">
        <f t="shared" si="52"/>
        <v>109898.49073000002</v>
      </c>
      <c r="Q159" s="82">
        <f>Q164+Q163+Q162+Q161+Q160</f>
        <v>0</v>
      </c>
      <c r="R159" s="82">
        <f t="shared" si="38"/>
        <v>109898.49073000002</v>
      </c>
      <c r="S159" s="82">
        <f>S164+S163+S162+S161+S160</f>
        <v>-10945.053</v>
      </c>
      <c r="T159" s="82">
        <f t="shared" si="39"/>
        <v>98953.43773000002</v>
      </c>
      <c r="U159" s="23">
        <f>U164+U163+U162+U161+U160</f>
        <v>32708.599999999999</v>
      </c>
      <c r="V159" s="23">
        <f>V164+V163+V162+V161+V160</f>
        <v>0</v>
      </c>
      <c r="W159" s="23">
        <f t="shared" si="46"/>
        <v>32708.599999999999</v>
      </c>
      <c r="X159" s="23">
        <f>X164+X163+X162+X161+X160</f>
        <v>0</v>
      </c>
      <c r="Y159" s="23">
        <f t="shared" si="47"/>
        <v>32708.599999999999</v>
      </c>
      <c r="Z159" s="23">
        <f>Z164+Z163+Z162+Z161+Z160</f>
        <v>0</v>
      </c>
      <c r="AA159" s="23">
        <f t="shared" si="48"/>
        <v>32708.599999999999</v>
      </c>
      <c r="AB159" s="23">
        <f>AB164+AB163+AB162+AB161+AB160</f>
        <v>20284.093000000001</v>
      </c>
      <c r="AC159" s="23">
        <f t="shared" si="40"/>
        <v>52992.692999999999</v>
      </c>
      <c r="AD159" s="23">
        <f>AD164+AD163+AD162+AD161+AD160</f>
        <v>0</v>
      </c>
      <c r="AE159" s="23">
        <f t="shared" si="41"/>
        <v>52992.692999999999</v>
      </c>
      <c r="AF159" s="23">
        <f>AF164+AF163+AF162+AF161+AF160</f>
        <v>10945.053</v>
      </c>
      <c r="AG159" s="23">
        <f t="shared" si="42"/>
        <v>63937.745999999999</v>
      </c>
      <c r="AH159" s="23">
        <f>AH164+AH163+AH162+AH161+AH160</f>
        <v>0</v>
      </c>
      <c r="AI159" s="23">
        <f>AI164+AI163+AI162+AI161+AI160</f>
        <v>0</v>
      </c>
      <c r="AJ159" s="23">
        <f t="shared" si="49"/>
        <v>0</v>
      </c>
      <c r="AK159" s="23">
        <f>AK164+AK163+AK162+AK161+AK160</f>
        <v>0</v>
      </c>
      <c r="AL159" s="23">
        <f t="shared" si="50"/>
        <v>0</v>
      </c>
      <c r="AM159" s="23">
        <f>AM164+AM163+AM162+AM161+AM160</f>
        <v>0</v>
      </c>
      <c r="AN159" s="23">
        <f t="shared" si="43"/>
        <v>0</v>
      </c>
      <c r="AO159" s="23">
        <f>AO164+AO163+AO162+AO161+AO160</f>
        <v>0</v>
      </c>
      <c r="AP159" s="23">
        <f t="shared" si="44"/>
        <v>0</v>
      </c>
      <c r="AQ159" s="23">
        <f>AQ164+AQ163+AQ162+AQ161+AQ160</f>
        <v>0</v>
      </c>
      <c r="AR159" s="23">
        <f t="shared" si="45"/>
        <v>0</v>
      </c>
      <c r="AS159" s="24"/>
      <c r="AT159" s="25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</row>
    <row r="160" ht="51.75">
      <c r="A160" s="26" t="s">
        <v>267</v>
      </c>
      <c r="B160" s="41" t="s">
        <v>268</v>
      </c>
      <c r="C160" s="44" t="s">
        <v>31</v>
      </c>
      <c r="D160" s="28">
        <f>5844.6+120.7</f>
        <v>5965.3000000000002</v>
      </c>
      <c r="E160" s="28"/>
      <c r="F160" s="29">
        <f t="shared" si="58"/>
        <v>5965.3000000000002</v>
      </c>
      <c r="G160" s="29">
        <v>6034.6826300000002</v>
      </c>
      <c r="H160" s="29">
        <f t="shared" si="57"/>
        <v>11999.98263</v>
      </c>
      <c r="I160" s="29"/>
      <c r="J160" s="29">
        <f t="shared" si="53"/>
        <v>11999.98263</v>
      </c>
      <c r="K160" s="29"/>
      <c r="L160" s="29">
        <f t="shared" si="54"/>
        <v>11999.98263</v>
      </c>
      <c r="M160" s="29"/>
      <c r="N160" s="29">
        <f t="shared" si="51"/>
        <v>11999.98263</v>
      </c>
      <c r="O160" s="29"/>
      <c r="P160" s="29">
        <f t="shared" si="52"/>
        <v>11999.98263</v>
      </c>
      <c r="Q160" s="29"/>
      <c r="R160" s="29">
        <f t="shared" si="38"/>
        <v>11999.98263</v>
      </c>
      <c r="S160" s="29"/>
      <c r="T160" s="29">
        <f t="shared" si="39"/>
        <v>11999.98263</v>
      </c>
      <c r="U160" s="29">
        <v>0</v>
      </c>
      <c r="V160" s="29"/>
      <c r="W160" s="29">
        <f t="shared" si="46"/>
        <v>0</v>
      </c>
      <c r="X160" s="29"/>
      <c r="Y160" s="29">
        <f t="shared" si="47"/>
        <v>0</v>
      </c>
      <c r="Z160" s="29"/>
      <c r="AA160" s="29">
        <f t="shared" si="48"/>
        <v>0</v>
      </c>
      <c r="AB160" s="29"/>
      <c r="AC160" s="29">
        <f t="shared" si="40"/>
        <v>0</v>
      </c>
      <c r="AD160" s="29"/>
      <c r="AE160" s="29">
        <f t="shared" si="41"/>
        <v>0</v>
      </c>
      <c r="AF160" s="29"/>
      <c r="AG160" s="29">
        <f t="shared" si="42"/>
        <v>0</v>
      </c>
      <c r="AH160" s="29">
        <v>0</v>
      </c>
      <c r="AI160" s="29"/>
      <c r="AJ160" s="29">
        <f t="shared" si="49"/>
        <v>0</v>
      </c>
      <c r="AK160" s="29"/>
      <c r="AL160" s="29">
        <f t="shared" si="50"/>
        <v>0</v>
      </c>
      <c r="AM160" s="29"/>
      <c r="AN160" s="29">
        <f t="shared" si="43"/>
        <v>0</v>
      </c>
      <c r="AO160" s="29"/>
      <c r="AP160" s="29">
        <f t="shared" si="44"/>
        <v>0</v>
      </c>
      <c r="AQ160" s="29"/>
      <c r="AR160" s="29">
        <f t="shared" si="45"/>
        <v>0</v>
      </c>
      <c r="AS160" s="4" t="s">
        <v>269</v>
      </c>
      <c r="AU160" s="43"/>
    </row>
    <row r="161" ht="51.75">
      <c r="A161" s="26" t="s">
        <v>270</v>
      </c>
      <c r="B161" s="41" t="s">
        <v>271</v>
      </c>
      <c r="C161" s="44" t="s">
        <v>31</v>
      </c>
      <c r="D161" s="28">
        <f>17964-367.1</f>
        <v>17596.900000000001</v>
      </c>
      <c r="E161" s="28"/>
      <c r="F161" s="29">
        <f t="shared" si="58"/>
        <v>17596.900000000001</v>
      </c>
      <c r="G161" s="29">
        <f>4006.86525+25700.58505</f>
        <v>29707.4503</v>
      </c>
      <c r="H161" s="29">
        <f t="shared" si="57"/>
        <v>47304.350300000006</v>
      </c>
      <c r="I161" s="29"/>
      <c r="J161" s="29">
        <f t="shared" si="53"/>
        <v>47304.350300000006</v>
      </c>
      <c r="K161" s="29">
        <v>-20284.093000000001</v>
      </c>
      <c r="L161" s="29">
        <f t="shared" si="54"/>
        <v>27020.257300000005</v>
      </c>
      <c r="M161" s="29"/>
      <c r="N161" s="29">
        <f t="shared" si="51"/>
        <v>27020.257300000005</v>
      </c>
      <c r="O161" s="29"/>
      <c r="P161" s="29">
        <f t="shared" si="52"/>
        <v>27020.257300000005</v>
      </c>
      <c r="Q161" s="29"/>
      <c r="R161" s="29">
        <f t="shared" si="38"/>
        <v>27020.257300000005</v>
      </c>
      <c r="S161" s="29">
        <v>-10945.053</v>
      </c>
      <c r="T161" s="29">
        <f t="shared" si="39"/>
        <v>16075.204300000005</v>
      </c>
      <c r="U161" s="29">
        <v>0</v>
      </c>
      <c r="V161" s="29"/>
      <c r="W161" s="29">
        <f t="shared" si="46"/>
        <v>0</v>
      </c>
      <c r="X161" s="29"/>
      <c r="Y161" s="29">
        <f t="shared" si="47"/>
        <v>0</v>
      </c>
      <c r="Z161" s="29"/>
      <c r="AA161" s="29">
        <f t="shared" si="48"/>
        <v>0</v>
      </c>
      <c r="AB161" s="29">
        <v>20284.093000000001</v>
      </c>
      <c r="AC161" s="29">
        <f t="shared" si="40"/>
        <v>20284.093000000001</v>
      </c>
      <c r="AD161" s="29"/>
      <c r="AE161" s="29">
        <f t="shared" si="41"/>
        <v>20284.093000000001</v>
      </c>
      <c r="AF161" s="29">
        <v>10945.053</v>
      </c>
      <c r="AG161" s="29">
        <f t="shared" si="42"/>
        <v>31229.146000000001</v>
      </c>
      <c r="AH161" s="29">
        <v>0</v>
      </c>
      <c r="AI161" s="29"/>
      <c r="AJ161" s="29">
        <f t="shared" si="49"/>
        <v>0</v>
      </c>
      <c r="AK161" s="29"/>
      <c r="AL161" s="29">
        <f t="shared" si="50"/>
        <v>0</v>
      </c>
      <c r="AM161" s="29"/>
      <c r="AN161" s="29">
        <f t="shared" si="43"/>
        <v>0</v>
      </c>
      <c r="AO161" s="29"/>
      <c r="AP161" s="29">
        <f t="shared" si="44"/>
        <v>0</v>
      </c>
      <c r="AQ161" s="29"/>
      <c r="AR161" s="29">
        <f t="shared" si="45"/>
        <v>0</v>
      </c>
      <c r="AS161" s="4" t="s">
        <v>272</v>
      </c>
      <c r="AU161" s="43"/>
    </row>
    <row r="162" ht="51.75">
      <c r="A162" s="26" t="s">
        <v>273</v>
      </c>
      <c r="B162" s="41" t="s">
        <v>274</v>
      </c>
      <c r="C162" s="44" t="s">
        <v>31</v>
      </c>
      <c r="D162" s="28">
        <v>9975.2999999999993</v>
      </c>
      <c r="E162" s="28"/>
      <c r="F162" s="29">
        <f t="shared" si="58"/>
        <v>9975.2999999999993</v>
      </c>
      <c r="G162" s="29">
        <f>3971.35388+25721.09692</f>
        <v>29692.450799999999</v>
      </c>
      <c r="H162" s="29">
        <f t="shared" si="57"/>
        <v>39667.750799999994</v>
      </c>
      <c r="I162" s="29"/>
      <c r="J162" s="29">
        <f t="shared" si="53"/>
        <v>39667.750799999994</v>
      </c>
      <c r="K162" s="29"/>
      <c r="L162" s="29">
        <f t="shared" si="54"/>
        <v>39667.750799999994</v>
      </c>
      <c r="M162" s="29"/>
      <c r="N162" s="29">
        <f t="shared" si="51"/>
        <v>39667.750799999994</v>
      </c>
      <c r="O162" s="29"/>
      <c r="P162" s="29">
        <f t="shared" si="52"/>
        <v>39667.750799999994</v>
      </c>
      <c r="Q162" s="29"/>
      <c r="R162" s="29">
        <f t="shared" si="38"/>
        <v>39667.750799999994</v>
      </c>
      <c r="S162" s="29"/>
      <c r="T162" s="29">
        <f t="shared" si="39"/>
        <v>39667.750799999994</v>
      </c>
      <c r="U162" s="29">
        <v>0</v>
      </c>
      <c r="V162" s="29"/>
      <c r="W162" s="29">
        <f t="shared" si="46"/>
        <v>0</v>
      </c>
      <c r="X162" s="29"/>
      <c r="Y162" s="29">
        <f t="shared" si="47"/>
        <v>0</v>
      </c>
      <c r="Z162" s="29"/>
      <c r="AA162" s="29">
        <f t="shared" si="48"/>
        <v>0</v>
      </c>
      <c r="AB162" s="29"/>
      <c r="AC162" s="29">
        <f t="shared" si="40"/>
        <v>0</v>
      </c>
      <c r="AD162" s="29"/>
      <c r="AE162" s="29">
        <f t="shared" si="41"/>
        <v>0</v>
      </c>
      <c r="AF162" s="29"/>
      <c r="AG162" s="29">
        <f t="shared" si="42"/>
        <v>0</v>
      </c>
      <c r="AH162" s="29">
        <v>0</v>
      </c>
      <c r="AI162" s="29"/>
      <c r="AJ162" s="29">
        <f t="shared" si="49"/>
        <v>0</v>
      </c>
      <c r="AK162" s="29"/>
      <c r="AL162" s="29">
        <f t="shared" si="50"/>
        <v>0</v>
      </c>
      <c r="AM162" s="29"/>
      <c r="AN162" s="29">
        <f t="shared" si="43"/>
        <v>0</v>
      </c>
      <c r="AO162" s="29"/>
      <c r="AP162" s="29">
        <f t="shared" si="44"/>
        <v>0</v>
      </c>
      <c r="AQ162" s="29"/>
      <c r="AR162" s="29">
        <f t="shared" si="45"/>
        <v>0</v>
      </c>
      <c r="AS162" s="4" t="s">
        <v>275</v>
      </c>
      <c r="AU162" s="43"/>
    </row>
    <row r="163" ht="51.75">
      <c r="A163" s="26" t="s">
        <v>276</v>
      </c>
      <c r="B163" s="41" t="s">
        <v>277</v>
      </c>
      <c r="C163" s="44" t="s">
        <v>31</v>
      </c>
      <c r="D163" s="28">
        <v>31210.5</v>
      </c>
      <c r="E163" s="28"/>
      <c r="F163" s="29">
        <f t="shared" si="58"/>
        <v>31210.5</v>
      </c>
      <c r="G163" s="29"/>
      <c r="H163" s="29">
        <f t="shared" si="57"/>
        <v>31210.5</v>
      </c>
      <c r="I163" s="29"/>
      <c r="J163" s="29">
        <f t="shared" si="53"/>
        <v>31210.5</v>
      </c>
      <c r="K163" s="29"/>
      <c r="L163" s="29">
        <f t="shared" si="54"/>
        <v>31210.5</v>
      </c>
      <c r="M163" s="29"/>
      <c r="N163" s="29">
        <f t="shared" si="51"/>
        <v>31210.5</v>
      </c>
      <c r="O163" s="29"/>
      <c r="P163" s="29">
        <f t="shared" si="52"/>
        <v>31210.5</v>
      </c>
      <c r="Q163" s="29"/>
      <c r="R163" s="29">
        <f t="shared" si="38"/>
        <v>31210.5</v>
      </c>
      <c r="S163" s="29"/>
      <c r="T163" s="29">
        <f t="shared" si="39"/>
        <v>31210.5</v>
      </c>
      <c r="U163" s="29">
        <v>0</v>
      </c>
      <c r="V163" s="29"/>
      <c r="W163" s="29">
        <f t="shared" si="46"/>
        <v>0</v>
      </c>
      <c r="X163" s="29"/>
      <c r="Y163" s="29">
        <f t="shared" si="47"/>
        <v>0</v>
      </c>
      <c r="Z163" s="29"/>
      <c r="AA163" s="29">
        <f t="shared" si="48"/>
        <v>0</v>
      </c>
      <c r="AB163" s="29"/>
      <c r="AC163" s="29">
        <f t="shared" si="40"/>
        <v>0</v>
      </c>
      <c r="AD163" s="29"/>
      <c r="AE163" s="29">
        <f t="shared" si="41"/>
        <v>0</v>
      </c>
      <c r="AF163" s="29"/>
      <c r="AG163" s="29">
        <f t="shared" si="42"/>
        <v>0</v>
      </c>
      <c r="AH163" s="29">
        <v>0</v>
      </c>
      <c r="AI163" s="29"/>
      <c r="AJ163" s="29">
        <f t="shared" si="49"/>
        <v>0</v>
      </c>
      <c r="AK163" s="29"/>
      <c r="AL163" s="29">
        <f t="shared" si="50"/>
        <v>0</v>
      </c>
      <c r="AM163" s="29"/>
      <c r="AN163" s="29">
        <f t="shared" si="43"/>
        <v>0</v>
      </c>
      <c r="AO163" s="29"/>
      <c r="AP163" s="29">
        <f t="shared" si="44"/>
        <v>0</v>
      </c>
      <c r="AQ163" s="29"/>
      <c r="AR163" s="29">
        <f t="shared" si="45"/>
        <v>0</v>
      </c>
      <c r="AS163" s="4" t="s">
        <v>278</v>
      </c>
      <c r="AU163" s="43"/>
    </row>
    <row r="164" ht="51.75">
      <c r="A164" s="26" t="s">
        <v>279</v>
      </c>
      <c r="B164" s="41" t="s">
        <v>280</v>
      </c>
      <c r="C164" s="44" t="s">
        <v>31</v>
      </c>
      <c r="D164" s="28">
        <v>0</v>
      </c>
      <c r="E164" s="28"/>
      <c r="F164" s="29">
        <f t="shared" si="58"/>
        <v>0</v>
      </c>
      <c r="G164" s="29"/>
      <c r="H164" s="29">
        <f t="shared" si="57"/>
        <v>0</v>
      </c>
      <c r="I164" s="29"/>
      <c r="J164" s="29">
        <f t="shared" si="53"/>
        <v>0</v>
      </c>
      <c r="K164" s="29"/>
      <c r="L164" s="29">
        <f t="shared" si="54"/>
        <v>0</v>
      </c>
      <c r="M164" s="29"/>
      <c r="N164" s="29">
        <f t="shared" si="51"/>
        <v>0</v>
      </c>
      <c r="O164" s="29"/>
      <c r="P164" s="29">
        <f t="shared" si="52"/>
        <v>0</v>
      </c>
      <c r="Q164" s="29"/>
      <c r="R164" s="29">
        <f t="shared" si="38"/>
        <v>0</v>
      </c>
      <c r="S164" s="29"/>
      <c r="T164" s="29">
        <f t="shared" si="39"/>
        <v>0</v>
      </c>
      <c r="U164" s="29">
        <v>32708.599999999999</v>
      </c>
      <c r="V164" s="29"/>
      <c r="W164" s="29">
        <f t="shared" si="46"/>
        <v>32708.599999999999</v>
      </c>
      <c r="X164" s="29"/>
      <c r="Y164" s="29">
        <f t="shared" si="47"/>
        <v>32708.599999999999</v>
      </c>
      <c r="Z164" s="29"/>
      <c r="AA164" s="29">
        <f t="shared" si="48"/>
        <v>32708.599999999999</v>
      </c>
      <c r="AB164" s="29"/>
      <c r="AC164" s="29">
        <f t="shared" si="40"/>
        <v>32708.599999999999</v>
      </c>
      <c r="AD164" s="29"/>
      <c r="AE164" s="29">
        <f t="shared" si="41"/>
        <v>32708.599999999999</v>
      </c>
      <c r="AF164" s="29"/>
      <c r="AG164" s="29">
        <f t="shared" si="42"/>
        <v>32708.599999999999</v>
      </c>
      <c r="AH164" s="29">
        <v>0</v>
      </c>
      <c r="AI164" s="29"/>
      <c r="AJ164" s="29">
        <f t="shared" si="49"/>
        <v>0</v>
      </c>
      <c r="AK164" s="29"/>
      <c r="AL164" s="29">
        <f t="shared" si="50"/>
        <v>0</v>
      </c>
      <c r="AM164" s="29"/>
      <c r="AN164" s="29">
        <f t="shared" si="43"/>
        <v>0</v>
      </c>
      <c r="AO164" s="29"/>
      <c r="AP164" s="29">
        <f t="shared" si="44"/>
        <v>0</v>
      </c>
      <c r="AQ164" s="29"/>
      <c r="AR164" s="29">
        <f t="shared" si="45"/>
        <v>0</v>
      </c>
      <c r="AS164" s="4" t="s">
        <v>281</v>
      </c>
      <c r="AU164" s="43"/>
      <c r="AW164" s="1"/>
    </row>
    <row r="165" s="18" customFormat="1" ht="33.75" customHeight="1">
      <c r="A165" s="19"/>
      <c r="B165" s="20" t="s">
        <v>282</v>
      </c>
      <c r="C165" s="20"/>
      <c r="D165" s="22">
        <f>D15+D59+D98+D103+D136+D141+D159+D133</f>
        <v>5273844.6999999993</v>
      </c>
      <c r="E165" s="22">
        <f>E15+E59+E98+E103+E136+E141+E159+E133</f>
        <v>-32636.400000000001</v>
      </c>
      <c r="F165" s="23">
        <f t="shared" si="58"/>
        <v>5241208.2999999989</v>
      </c>
      <c r="G165" s="23">
        <f>G15+G59+G98+G103+G136+G141+G159+G133</f>
        <v>610706.37844000023</v>
      </c>
      <c r="H165" s="23">
        <f t="shared" si="57"/>
        <v>5851914.678439999</v>
      </c>
      <c r="I165" s="23">
        <f>I15+I59+I98+I103+I136+I141+I159+I133</f>
        <v>79762.992999999988</v>
      </c>
      <c r="J165" s="23">
        <f t="shared" si="53"/>
        <v>5931677.6714399988</v>
      </c>
      <c r="K165" s="23">
        <f>K15+K59+K98+K103+K136+K141+K159+K133</f>
        <v>137869.26627999981</v>
      </c>
      <c r="L165" s="23">
        <f t="shared" si="54"/>
        <v>6069546.9377199989</v>
      </c>
      <c r="M165" s="23">
        <f>M15+M59+M98+M103+M136+M141+M159+M133</f>
        <v>0</v>
      </c>
      <c r="N165" s="23">
        <f t="shared" si="51"/>
        <v>6069546.9377199989</v>
      </c>
      <c r="O165" s="23">
        <f>O15+O59+O98+O103+O136+O141+O159+O133</f>
        <v>-159024.41399999999</v>
      </c>
      <c r="P165" s="23">
        <f t="shared" si="52"/>
        <v>5910522.523719999</v>
      </c>
      <c r="Q165" s="23">
        <f>Q15+Q59+Q98+Q103+Q136+Q141+Q159+Q133</f>
        <v>15433.899000000001</v>
      </c>
      <c r="R165" s="23">
        <f t="shared" si="38"/>
        <v>5925956.4227199992</v>
      </c>
      <c r="S165" s="23">
        <f>S15+S59+S98+S103+S136+S141+S159+S133</f>
        <v>-107819.17300000001</v>
      </c>
      <c r="T165" s="23">
        <f t="shared" si="39"/>
        <v>5818137.2497199988</v>
      </c>
      <c r="U165" s="23">
        <f>U15+U59+U98+U103+U136+U141+U159+U133</f>
        <v>4877496</v>
      </c>
      <c r="V165" s="23">
        <f>V15+V59+V98+V103+V136+V141+V159+V133</f>
        <v>-135.30000000000001</v>
      </c>
      <c r="W165" s="23">
        <f t="shared" si="46"/>
        <v>4877360.7000000002</v>
      </c>
      <c r="X165" s="23">
        <f>X15+X59+X98+X103+X136+X141+X159+X133</f>
        <v>-269847.88099999999</v>
      </c>
      <c r="Y165" s="23">
        <f t="shared" si="47"/>
        <v>4607512.8190000001</v>
      </c>
      <c r="Z165" s="23">
        <f>Z15+Z59+Z98+Z103+Z136+Z141+Z159+Z133</f>
        <v>-5553.0900000000001</v>
      </c>
      <c r="AA165" s="23">
        <f t="shared" si="48"/>
        <v>4601959.7290000003</v>
      </c>
      <c r="AB165" s="23">
        <f>AB15+AB59+AB98+AB103+AB136+AB141+AB159+AB133</f>
        <v>520508.45899999992</v>
      </c>
      <c r="AC165" s="23">
        <f t="shared" si="40"/>
        <v>5122468.1880000001</v>
      </c>
      <c r="AD165" s="23">
        <f>AD15+AD59+AD98+AD103+AD136+AD141+AD159+AD133</f>
        <v>-228966.55700000006</v>
      </c>
      <c r="AE165" s="23">
        <f t="shared" si="41"/>
        <v>4893501.6310000001</v>
      </c>
      <c r="AF165" s="23">
        <f>AF15+AF59+AF98+AF103+AF136+AF141+AF159+AF133</f>
        <v>-58854.837999999989</v>
      </c>
      <c r="AG165" s="23">
        <f t="shared" si="42"/>
        <v>4834646.7929999996</v>
      </c>
      <c r="AH165" s="23">
        <f>AH15+AH59+AH98+AH103+AH136+AH141+AH159+AH133</f>
        <v>4095356.8999999999</v>
      </c>
      <c r="AI165" s="23">
        <f>AI15+AI59+AI98+AI103+AI136+AI141+AI159+AI133</f>
        <v>0</v>
      </c>
      <c r="AJ165" s="23">
        <f t="shared" si="49"/>
        <v>4095356.8999999999</v>
      </c>
      <c r="AK165" s="23">
        <f>AK15+AK59+AK98+AK103+AK136+AK141+AK159+AK133</f>
        <v>-231023.25400000002</v>
      </c>
      <c r="AL165" s="23">
        <f t="shared" si="50"/>
        <v>3864333.6459999997</v>
      </c>
      <c r="AM165" s="23">
        <f>AM15+AM59+AM98+AM103+AM136+AM141+AM159+AM133</f>
        <v>534714.84499999997</v>
      </c>
      <c r="AN165" s="23">
        <f t="shared" si="43"/>
        <v>4399048.4909999995</v>
      </c>
      <c r="AO165" s="23">
        <f>AO15+AO59+AO98+AO103+AO136+AO141+AO159+AO133</f>
        <v>760008.05500000005</v>
      </c>
      <c r="AP165" s="23">
        <f t="shared" si="44"/>
        <v>5159056.5459999992</v>
      </c>
      <c r="AQ165" s="23">
        <f>AQ15+AQ59+AQ98+AQ103+AQ136+AQ141+AQ159+AQ133</f>
        <v>515871.32299999997</v>
      </c>
      <c r="AR165" s="23">
        <f t="shared" si="45"/>
        <v>5674927.868999999</v>
      </c>
      <c r="AS165" s="24"/>
      <c r="AT165" s="25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</row>
    <row r="166" ht="17.25">
      <c r="A166" s="26"/>
      <c r="B166" s="83" t="s">
        <v>283</v>
      </c>
      <c r="C166" s="83"/>
      <c r="D166" s="28"/>
      <c r="E166" s="28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U166" s="43"/>
    </row>
    <row r="167" ht="17.25">
      <c r="A167" s="26"/>
      <c r="B167" s="83" t="s">
        <v>153</v>
      </c>
      <c r="C167" s="83"/>
      <c r="D167" s="28">
        <f>D106</f>
        <v>119077</v>
      </c>
      <c r="E167" s="28">
        <f>E106</f>
        <v>0</v>
      </c>
      <c r="F167" s="29">
        <f t="shared" si="58"/>
        <v>119077</v>
      </c>
      <c r="G167" s="29">
        <f>G106</f>
        <v>0</v>
      </c>
      <c r="H167" s="29">
        <f t="shared" si="57"/>
        <v>119077</v>
      </c>
      <c r="I167" s="29">
        <f>I106</f>
        <v>0</v>
      </c>
      <c r="J167" s="29">
        <f t="shared" si="53"/>
        <v>119077</v>
      </c>
      <c r="K167" s="29">
        <f>K106</f>
        <v>0</v>
      </c>
      <c r="L167" s="29">
        <f t="shared" si="54"/>
        <v>119077</v>
      </c>
      <c r="M167" s="29">
        <f>M106</f>
        <v>0</v>
      </c>
      <c r="N167" s="29">
        <f t="shared" si="51"/>
        <v>119077</v>
      </c>
      <c r="O167" s="29">
        <f>O106</f>
        <v>0</v>
      </c>
      <c r="P167" s="29">
        <f t="shared" si="52"/>
        <v>119077</v>
      </c>
      <c r="Q167" s="29">
        <f>Q106</f>
        <v>0</v>
      </c>
      <c r="R167" s="29">
        <f t="shared" ref="R166:R177" si="59">P167+Q167</f>
        <v>119077</v>
      </c>
      <c r="S167" s="29">
        <f>S106</f>
        <v>0</v>
      </c>
      <c r="T167" s="29">
        <f t="shared" ref="T166:T177" si="60">R167+S167</f>
        <v>119077</v>
      </c>
      <c r="U167" s="29">
        <f>U106</f>
        <v>30161.700000000001</v>
      </c>
      <c r="V167" s="29">
        <f>V106</f>
        <v>0</v>
      </c>
      <c r="W167" s="29">
        <f t="shared" si="46"/>
        <v>30161.700000000001</v>
      </c>
      <c r="X167" s="29">
        <f>X106</f>
        <v>0</v>
      </c>
      <c r="Y167" s="29">
        <f t="shared" si="47"/>
        <v>30161.700000000001</v>
      </c>
      <c r="Z167" s="29">
        <f>Z106</f>
        <v>0</v>
      </c>
      <c r="AA167" s="29">
        <f t="shared" si="48"/>
        <v>30161.700000000001</v>
      </c>
      <c r="AB167" s="29">
        <f>AB106</f>
        <v>0</v>
      </c>
      <c r="AC167" s="29">
        <f t="shared" ref="AC166:AC177" si="61">AA167+AB167</f>
        <v>30161.700000000001</v>
      </c>
      <c r="AD167" s="29">
        <f>AD106</f>
        <v>0</v>
      </c>
      <c r="AE167" s="29">
        <f t="shared" ref="AE166:AE177" si="62">AC167+AD167</f>
        <v>30161.700000000001</v>
      </c>
      <c r="AF167" s="29">
        <f>AF106</f>
        <v>0</v>
      </c>
      <c r="AG167" s="29">
        <f t="shared" ref="AG166:AG177" si="63">AE167+AF167</f>
        <v>30161.700000000001</v>
      </c>
      <c r="AH167" s="29">
        <f>AH106</f>
        <v>0</v>
      </c>
      <c r="AI167" s="29">
        <f>AI106</f>
        <v>0</v>
      </c>
      <c r="AJ167" s="29">
        <f t="shared" si="49"/>
        <v>0</v>
      </c>
      <c r="AK167" s="29">
        <f>AK106</f>
        <v>0</v>
      </c>
      <c r="AL167" s="29">
        <f t="shared" si="50"/>
        <v>0</v>
      </c>
      <c r="AM167" s="29">
        <f>AM106</f>
        <v>0</v>
      </c>
      <c r="AN167" s="29">
        <f t="shared" ref="AN166:AN177" si="64">AL167+AM167</f>
        <v>0</v>
      </c>
      <c r="AO167" s="29">
        <f>AO106</f>
        <v>0</v>
      </c>
      <c r="AP167" s="29">
        <f t="shared" ref="AP166:AP177" si="65">AN167+AO167</f>
        <v>0</v>
      </c>
      <c r="AQ167" s="29">
        <f>AQ106</f>
        <v>0</v>
      </c>
      <c r="AR167" s="29">
        <f t="shared" ref="AR166:AR177" si="66">AP167+AQ167</f>
        <v>0</v>
      </c>
      <c r="AU167" s="43"/>
    </row>
    <row r="168" ht="17.25">
      <c r="A168" s="26"/>
      <c r="B168" s="84" t="s">
        <v>26</v>
      </c>
      <c r="C168" s="85"/>
      <c r="D168" s="28">
        <f>D18+D62</f>
        <v>2198272.5</v>
      </c>
      <c r="E168" s="28">
        <f>E18+E62</f>
        <v>0</v>
      </c>
      <c r="F168" s="29">
        <f t="shared" si="58"/>
        <v>2198272.5</v>
      </c>
      <c r="G168" s="29">
        <f>G18+G62</f>
        <v>0</v>
      </c>
      <c r="H168" s="29">
        <f t="shared" si="57"/>
        <v>2198272.5</v>
      </c>
      <c r="I168" s="29">
        <f>I18+I62</f>
        <v>0</v>
      </c>
      <c r="J168" s="29">
        <f t="shared" si="53"/>
        <v>2198272.5</v>
      </c>
      <c r="K168" s="29">
        <f>K18+K62</f>
        <v>-546186.19200000004</v>
      </c>
      <c r="L168" s="29">
        <f t="shared" si="54"/>
        <v>1652086.308</v>
      </c>
      <c r="M168" s="29">
        <f>M18+M62</f>
        <v>0</v>
      </c>
      <c r="N168" s="29">
        <f t="shared" si="51"/>
        <v>1652086.308</v>
      </c>
      <c r="O168" s="29">
        <f>O18+O62</f>
        <v>0</v>
      </c>
      <c r="P168" s="29">
        <f t="shared" si="52"/>
        <v>1652086.308</v>
      </c>
      <c r="Q168" s="29">
        <f>Q18+Q62</f>
        <v>0</v>
      </c>
      <c r="R168" s="29">
        <f t="shared" si="59"/>
        <v>1652086.308</v>
      </c>
      <c r="S168" s="29">
        <f>S18+S62</f>
        <v>0</v>
      </c>
      <c r="T168" s="29">
        <f t="shared" si="60"/>
        <v>1652086.308</v>
      </c>
      <c r="U168" s="29">
        <f>U18+U62</f>
        <v>2440167.2999999998</v>
      </c>
      <c r="V168" s="29">
        <f>V18+V62</f>
        <v>0</v>
      </c>
      <c r="W168" s="29">
        <f t="shared" si="46"/>
        <v>2440167.2999999998</v>
      </c>
      <c r="X168" s="29">
        <f>X18+X62</f>
        <v>0</v>
      </c>
      <c r="Y168" s="29">
        <f t="shared" si="47"/>
        <v>2440167.2999999998</v>
      </c>
      <c r="Z168" s="29">
        <f>Z18+Z62</f>
        <v>0</v>
      </c>
      <c r="AA168" s="29">
        <f t="shared" si="48"/>
        <v>2440167.2999999998</v>
      </c>
      <c r="AB168" s="29">
        <f>AB18+AB62</f>
        <v>-769620.179</v>
      </c>
      <c r="AC168" s="29">
        <f t="shared" si="61"/>
        <v>1670547.1209999998</v>
      </c>
      <c r="AD168" s="29">
        <f>AD18+AD62</f>
        <v>0</v>
      </c>
      <c r="AE168" s="29">
        <f t="shared" si="62"/>
        <v>1670547.1209999998</v>
      </c>
      <c r="AF168" s="29">
        <f>AF18+AF62</f>
        <v>0</v>
      </c>
      <c r="AG168" s="29">
        <f t="shared" si="63"/>
        <v>1670547.1209999998</v>
      </c>
      <c r="AH168" s="29">
        <f>AH18+AH62</f>
        <v>2017873.7999999998</v>
      </c>
      <c r="AI168" s="29">
        <f>AI18+AI62</f>
        <v>0</v>
      </c>
      <c r="AJ168" s="29">
        <f t="shared" si="49"/>
        <v>2017873.7999999998</v>
      </c>
      <c r="AK168" s="29">
        <f>AK18+AK62</f>
        <v>0</v>
      </c>
      <c r="AL168" s="29">
        <f t="shared" si="50"/>
        <v>2017873.7999999998</v>
      </c>
      <c r="AM168" s="29">
        <f>AM18+AM62</f>
        <v>-174084.66200000001</v>
      </c>
      <c r="AN168" s="29">
        <f t="shared" si="64"/>
        <v>1843789.1379999998</v>
      </c>
      <c r="AO168" s="29">
        <f>AO18+AO62</f>
        <v>0</v>
      </c>
      <c r="AP168" s="29">
        <f t="shared" si="65"/>
        <v>1843789.1379999998</v>
      </c>
      <c r="AQ168" s="29">
        <f>AQ18+AQ62</f>
        <v>0</v>
      </c>
      <c r="AR168" s="29">
        <f t="shared" si="66"/>
        <v>1843789.1379999998</v>
      </c>
      <c r="AU168" s="43"/>
    </row>
    <row r="169" ht="17.25">
      <c r="A169" s="26"/>
      <c r="B169" s="84" t="s">
        <v>27</v>
      </c>
      <c r="C169" s="85"/>
      <c r="D169" s="28">
        <f>D63</f>
        <v>217796.29999999999</v>
      </c>
      <c r="E169" s="28">
        <f>E63</f>
        <v>0</v>
      </c>
      <c r="F169" s="29">
        <f t="shared" si="58"/>
        <v>217796.29999999999</v>
      </c>
      <c r="G169" s="29">
        <f>G63</f>
        <v>0</v>
      </c>
      <c r="H169" s="29">
        <f t="shared" si="57"/>
        <v>217796.29999999999</v>
      </c>
      <c r="I169" s="29">
        <f>I63</f>
        <v>0</v>
      </c>
      <c r="J169" s="29">
        <f t="shared" si="53"/>
        <v>217796.29999999999</v>
      </c>
      <c r="K169" s="29">
        <f>K63+K19</f>
        <v>280651.40000000002</v>
      </c>
      <c r="L169" s="29">
        <f t="shared" si="54"/>
        <v>498447.70000000001</v>
      </c>
      <c r="M169" s="29">
        <f>M63+M19</f>
        <v>0</v>
      </c>
      <c r="N169" s="29">
        <f t="shared" si="51"/>
        <v>498447.70000000001</v>
      </c>
      <c r="O169" s="29">
        <f>O63+O19</f>
        <v>0</v>
      </c>
      <c r="P169" s="29">
        <f t="shared" si="52"/>
        <v>498447.70000000001</v>
      </c>
      <c r="Q169" s="29">
        <f>Q63+Q19</f>
        <v>0</v>
      </c>
      <c r="R169" s="29">
        <f t="shared" si="59"/>
        <v>498447.70000000001</v>
      </c>
      <c r="S169" s="29">
        <f>S63+S19</f>
        <v>0</v>
      </c>
      <c r="T169" s="29">
        <f t="shared" si="60"/>
        <v>498447.70000000001</v>
      </c>
      <c r="U169" s="29">
        <f>U63</f>
        <v>218954.20000000001</v>
      </c>
      <c r="V169" s="29">
        <f>V63</f>
        <v>0</v>
      </c>
      <c r="W169" s="29">
        <f t="shared" ref="W169:W177" si="67">U169+V169</f>
        <v>218954.20000000001</v>
      </c>
      <c r="X169" s="29">
        <f>X63</f>
        <v>0</v>
      </c>
      <c r="Y169" s="29">
        <f t="shared" ref="Y169:Y177" si="68">W169+X169</f>
        <v>218954.20000000001</v>
      </c>
      <c r="Z169" s="29">
        <f>Z63</f>
        <v>0</v>
      </c>
      <c r="AA169" s="29">
        <f t="shared" ref="AA169:AA177" si="69">Y169+Z169</f>
        <v>218954.20000000001</v>
      </c>
      <c r="AB169" s="29">
        <f>AB63+AB19</f>
        <v>671530.09999999998</v>
      </c>
      <c r="AC169" s="29">
        <f t="shared" si="61"/>
        <v>890484.30000000005</v>
      </c>
      <c r="AD169" s="29">
        <f>AD63+AD19</f>
        <v>0</v>
      </c>
      <c r="AE169" s="29">
        <f t="shared" si="62"/>
        <v>890484.30000000005</v>
      </c>
      <c r="AF169" s="29">
        <f>AF63+AF19</f>
        <v>0</v>
      </c>
      <c r="AG169" s="29">
        <f t="shared" si="63"/>
        <v>890484.30000000005</v>
      </c>
      <c r="AH169" s="29">
        <f>AH63</f>
        <v>218954.20000000001</v>
      </c>
      <c r="AI169" s="29">
        <f>AI63</f>
        <v>0</v>
      </c>
      <c r="AJ169" s="29">
        <f t="shared" ref="AJ169:AJ177" si="70">AH169+AI169</f>
        <v>218954.20000000001</v>
      </c>
      <c r="AK169" s="29">
        <f>AK63</f>
        <v>0</v>
      </c>
      <c r="AL169" s="29">
        <f t="shared" ref="AL169:AL177" si="71">AJ169+AK169</f>
        <v>218954.20000000001</v>
      </c>
      <c r="AM169" s="29">
        <f>AM63+AM19</f>
        <v>617168.09999999998</v>
      </c>
      <c r="AN169" s="29">
        <f t="shared" si="64"/>
        <v>836122.30000000005</v>
      </c>
      <c r="AO169" s="29">
        <f>AO63+AO19</f>
        <v>0</v>
      </c>
      <c r="AP169" s="29">
        <f t="shared" si="65"/>
        <v>836122.30000000005</v>
      </c>
      <c r="AQ169" s="29">
        <f>AQ63+AQ19</f>
        <v>0</v>
      </c>
      <c r="AR169" s="29">
        <f t="shared" si="66"/>
        <v>836122.30000000005</v>
      </c>
      <c r="AU169" s="43"/>
    </row>
    <row r="170" ht="17.25">
      <c r="A170" s="26"/>
      <c r="B170" s="84" t="s">
        <v>28</v>
      </c>
      <c r="C170" s="85"/>
      <c r="D170" s="28"/>
      <c r="E170" s="28"/>
      <c r="F170" s="29"/>
      <c r="G170" s="29">
        <f>G20</f>
        <v>150210.70758000002</v>
      </c>
      <c r="H170" s="29">
        <f t="shared" si="57"/>
        <v>150210.70758000002</v>
      </c>
      <c r="I170" s="29">
        <f>I20</f>
        <v>0</v>
      </c>
      <c r="J170" s="29">
        <f t="shared" si="53"/>
        <v>150210.70758000002</v>
      </c>
      <c r="K170" s="29">
        <f>K20</f>
        <v>290108.38799999998</v>
      </c>
      <c r="L170" s="29">
        <f t="shared" si="54"/>
        <v>440319.09557999996</v>
      </c>
      <c r="M170" s="29">
        <f>M20</f>
        <v>0</v>
      </c>
      <c r="N170" s="29">
        <f t="shared" si="51"/>
        <v>440319.09557999996</v>
      </c>
      <c r="O170" s="29">
        <f>O20</f>
        <v>74371.914000000004</v>
      </c>
      <c r="P170" s="29">
        <f t="shared" si="52"/>
        <v>514691.00957999995</v>
      </c>
      <c r="Q170" s="29">
        <f>Q20</f>
        <v>0</v>
      </c>
      <c r="R170" s="29">
        <f t="shared" si="59"/>
        <v>514691.00957999995</v>
      </c>
      <c r="S170" s="29">
        <f>S20</f>
        <v>0</v>
      </c>
      <c r="T170" s="29">
        <f t="shared" si="60"/>
        <v>514691.00957999995</v>
      </c>
      <c r="U170" s="29"/>
      <c r="V170" s="29"/>
      <c r="W170" s="29"/>
      <c r="X170" s="29">
        <f>X20</f>
        <v>0</v>
      </c>
      <c r="Y170" s="29">
        <f t="shared" si="68"/>
        <v>0</v>
      </c>
      <c r="Z170" s="29">
        <f>Z20</f>
        <v>0</v>
      </c>
      <c r="AA170" s="29">
        <f t="shared" si="69"/>
        <v>0</v>
      </c>
      <c r="AB170" s="29">
        <f>AB20</f>
        <v>0</v>
      </c>
      <c r="AC170" s="29">
        <f t="shared" si="61"/>
        <v>0</v>
      </c>
      <c r="AD170" s="29">
        <f>AD20</f>
        <v>0</v>
      </c>
      <c r="AE170" s="29">
        <f t="shared" si="62"/>
        <v>0</v>
      </c>
      <c r="AF170" s="29">
        <f>AF20</f>
        <v>0</v>
      </c>
      <c r="AG170" s="29">
        <f t="shared" si="63"/>
        <v>0</v>
      </c>
      <c r="AH170" s="29"/>
      <c r="AI170" s="29"/>
      <c r="AJ170" s="29"/>
      <c r="AK170" s="29">
        <f>AK20</f>
        <v>0</v>
      </c>
      <c r="AL170" s="29">
        <f t="shared" si="71"/>
        <v>0</v>
      </c>
      <c r="AM170" s="29">
        <f>AM20</f>
        <v>0</v>
      </c>
      <c r="AN170" s="29">
        <f t="shared" si="64"/>
        <v>0</v>
      </c>
      <c r="AO170" s="29">
        <f>AO20</f>
        <v>0</v>
      </c>
      <c r="AP170" s="29">
        <f t="shared" si="65"/>
        <v>0</v>
      </c>
      <c r="AQ170" s="29">
        <f>AQ20</f>
        <v>0</v>
      </c>
      <c r="AR170" s="29">
        <f t="shared" si="66"/>
        <v>0</v>
      </c>
      <c r="AU170" s="43"/>
    </row>
    <row r="171" ht="17.25">
      <c r="A171" s="26"/>
      <c r="B171" s="83" t="s">
        <v>284</v>
      </c>
      <c r="C171" s="83"/>
      <c r="D171" s="86"/>
      <c r="E171" s="86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U171" s="43"/>
    </row>
    <row r="172" ht="17.25">
      <c r="A172" s="26"/>
      <c r="B172" s="88" t="s">
        <v>285</v>
      </c>
      <c r="C172" s="88"/>
      <c r="D172" s="28">
        <f>D21+D29+D35+D43+D49+D50+D64+D65+D66+D67+D68+D69+D72+D73+D78+D99+D137+D138+D142+D143+D144+D145+D146+D147+D148+D149+D150+D151+D152+D153+D154+D155+D160+D161+D162+D163+D164</f>
        <v>2551684.4999999991</v>
      </c>
      <c r="E172" s="28">
        <f>E21+E29+E35+E43+E49+E50+E64+E65+E66+E67+E68+E69+E72+E73+E78+E99+E137+E138+E142+E143+E144+E145+E146+E147+E148+E149+E150+E151+E152+E153+E154+E155+E160+E161+E162+E163+E164</f>
        <v>0</v>
      </c>
      <c r="F172" s="29">
        <f t="shared" si="58"/>
        <v>2551684.4999999991</v>
      </c>
      <c r="G172" s="29">
        <f>G21+G29+G35+G43+G49+G50+G64+G65+G66+G67+G68+G69+G72+G73+G78+G99+G137+G138+G142+G143+G144+G145+G146+G147+G148+G149+G150+G151+G152+G153+G154+G155+G160+G161+G162+G163+G164+G51+G54+G57+G58+G88+G139+G156+G157+G158+G135+G140</f>
        <v>220740.05675999998</v>
      </c>
      <c r="H172" s="29">
        <f t="shared" si="57"/>
        <v>2772424.5567599991</v>
      </c>
      <c r="I172" s="29">
        <f>I21+I29+I35+I43+I49+I50+I64+I65+I66+I67+I68+I69+I72+I73+I78+I99+I137+I138+I142+I143+I144+I145+I146+I147+I148+I149+I150+I151+I152+I153+I154+I155+I160+I161+I162+I163+I164+I51+I54+I57+I58+I88+I139+I156+I157+I158+I135+I140</f>
        <v>0</v>
      </c>
      <c r="J172" s="29">
        <f t="shared" si="53"/>
        <v>2772424.5567599991</v>
      </c>
      <c r="K172" s="29">
        <f>K21+K29+K35+K43+K49+K50+K64+K65+K66+K67+K68+K69+K72+K73+K78+K99+K137+K138+K142+K143+K144+K145+K146+K147+K148+K149+K150+K151+K152+K153+K154+K155+K160+K161+K162+K163+K164+K51+K54+K57+K58+K88+K139+K156+K157+K158+K135+K140+K89</f>
        <v>-295201.80172000005</v>
      </c>
      <c r="L172" s="29">
        <f t="shared" si="54"/>
        <v>2477222.7550399993</v>
      </c>
      <c r="M172" s="29">
        <f>M21+M29+M35+M43+M49+M50+M64+M65+M66+M67+M68+M69+M72+M73+M78+M99+M137+M138+M142+M143+M144+M145+M146+M147+M148+M149+M150+M151+M152+M153+M154+M155+M160+M161+M162+M163+M164+M51+M54+M57+M58+M88+M139+M156+M157+M158+M135+M140+M89</f>
        <v>0</v>
      </c>
      <c r="N172" s="29">
        <f t="shared" si="51"/>
        <v>2477222.7550399993</v>
      </c>
      <c r="O172" s="29">
        <f>O21+O29+O35+O43+O49+O50+O64+O65+O66+O67+O68+O69+O72+O73+O78+O99+O137+O138+O142+O143+O144+O145+O146+O147+O148+O149+O150+O151+O152+O153+O154+O155+O160+O161+O162+O163+O164+O51+O54+O57+O58+O88+O139+O156+O157+O158+O135+O140+O89+O90+O91+O92+O94+O95</f>
        <v>-111354.658</v>
      </c>
      <c r="P172" s="29">
        <f t="shared" si="52"/>
        <v>2365868.0970399994</v>
      </c>
      <c r="Q172" s="29">
        <f>Q21+Q29+Q35+Q43+Q49+Q50+Q64+Q65+Q66+Q67+Q68+Q69+Q72+Q73+Q78+Q99+Q137+Q138+Q142+Q143+Q144+Q145+Q146+Q147+Q148+Q149+Q150+Q151+Q152+Q153+Q154+Q155+Q160+Q161+Q162+Q163+Q164+Q51+Q54+Q57+Q58+Q88+Q139+Q156+Q157+Q158+Q135+Q140+Q89+Q90+Q91+Q92+Q94+Q95</f>
        <v>0</v>
      </c>
      <c r="R172" s="29">
        <f t="shared" si="59"/>
        <v>2365868.0970399994</v>
      </c>
      <c r="S172" s="29">
        <f>S21+S29+S35+S43+S49+S50+S64+S65+S66+S67+S68+S69+S72+S73+S78+S99+S137+S138+S142+S143+S144+S145+S146+S147+S148+S149+S150+S151+S152+S153+S154+S155+S160+S161+S162+S163+S164+S51+S54+S57+S58+S88+S139+S156+S157+S158+S135+S140+S89+S90+S91+S92+S94+S95</f>
        <v>-125808.717</v>
      </c>
      <c r="T172" s="29">
        <f t="shared" si="60"/>
        <v>2240059.3800399993</v>
      </c>
      <c r="U172" s="29">
        <f>U21+U29+U35+U43+U49+U50+U64+U65+U66+U67+U68+U69+U72+U73+U78+U99+U137+U138+U142+U143+U144+U145+U146+U147+U148+U149+U150+U151+U152+U153+U154+U155+U160+U161+U162+U163+U164</f>
        <v>2829685</v>
      </c>
      <c r="V172" s="29">
        <f>V21+V29+V35+V43+V49+V50+V64+V65+V66+V67+V68+V69+V72+V73+V78+V99+V137+V138+V142+V143+V144+V145+V146+V147+V148+V149+V150+V151+V152+V153+V154+V155+V160+V161+V162+V163+V164</f>
        <v>0</v>
      </c>
      <c r="W172" s="29">
        <f t="shared" si="67"/>
        <v>2829685</v>
      </c>
      <c r="X172" s="29">
        <f>X21+X29+X35+X43+X49+X50+X64+X65+X66+X67+X68+X69+X72+X73+X78+X99+X137+X138+X142+X143+X144+X145+X146+X147+X148+X149+X150+X151+X152+X153+X154+X155+X160+X161+X162+X163+X164+X51+X54+X57+X58+X88+X139+X156+X157+X158+X135+X140</f>
        <v>-313169.79999999999</v>
      </c>
      <c r="Y172" s="29">
        <f t="shared" si="68"/>
        <v>2516515.2000000002</v>
      </c>
      <c r="Z172" s="29">
        <f>Z21+Z29+Z35+Z43+Z49+Z50+Z64+Z65+Z66+Z67+Z68+Z69+Z72+Z73+Z78+Z99+Z137+Z138+Z142+Z143+Z144+Z145+Z146+Z147+Z148+Z149+Z150+Z151+Z152+Z153+Z154+Z155+Z160+Z161+Z162+Z163+Z164+Z51+Z54+Z57+Z58+Z88+Z139+Z156+Z157+Z158+Z135+Z140</f>
        <v>0</v>
      </c>
      <c r="AA172" s="29">
        <f t="shared" si="69"/>
        <v>2516515.2000000002</v>
      </c>
      <c r="AB172" s="29">
        <f>AB21+AB29+AB35+AB43+AB49+AB50+AB64+AB65+AB66+AB67+AB68+AB69+AB72+AB73+AB78+AB99+AB137+AB138+AB142+AB143+AB144+AB145+AB146+AB147+AB148+AB149+AB150+AB151+AB152+AB153+AB154+AB155+AB160+AB161+AB162+AB163+AB164+AB51+AB54+AB57+AB58+AB88+AB139+AB156+AB157+AB158+AB135+AB140+AB89</f>
        <v>171158.83699999997</v>
      </c>
      <c r="AC172" s="29">
        <f t="shared" si="61"/>
        <v>2687674.037</v>
      </c>
      <c r="AD172" s="29">
        <f>AD21+AD29+AD35+AD43+AD49+AD50+AD64+AD65+AD66+AD67+AD68+AD69+AD72+AD73+AD78+AD99+AD137+AD138+AD142+AD143+AD144+AD145+AD146+AD147+AD148+AD149+AD150+AD151+AD152+AD153+AD154+AD155+AD160+AD161+AD162+AD163+AD164+AD51+AD54+AD57+AD58+AD88+AD139+AD156+AD157+AD158+AD135+AD140+AD89+AD90+AD91+AD92+AD94+AD95</f>
        <v>167404.90599999999</v>
      </c>
      <c r="AE172" s="29">
        <f t="shared" si="62"/>
        <v>2855078.943</v>
      </c>
      <c r="AF172" s="29">
        <f>AF21+AF29+AF35+AF43+AF49+AF50+AF64+AF65+AF66+AF67+AF68+AF69+AF72+AF73+AF78+AF99+AF137+AF138+AF142+AF143+AF144+AF145+AF146+AF147+AF148+AF149+AF150+AF151+AF152+AF153+AF154+AF155+AF160+AF161+AF162+AF163+AF164+AF51+AF54+AF57+AF58+AF88+AF139+AF156+AF157+AF158+AF135+AF140+AF89+AF90+AF91+AF92+AF94+AF95</f>
        <v>-58854.837999999989</v>
      </c>
      <c r="AG172" s="29">
        <f t="shared" si="63"/>
        <v>2796224.105</v>
      </c>
      <c r="AH172" s="29">
        <f>AH21+AH29+AH35+AH43+AH49+AH50+AH64+AH65+AH66+AH67+AH68+AH69+AH72+AH73+AH78+AH99+AH137+AH138+AH142+AH143+AH144+AH145+AH146+AH147+AH148+AH149+AH150+AH151+AH152+AH153+AH154+AH155+AH160+AH161+AH162+AH163+AH164</f>
        <v>1653713.6999999995</v>
      </c>
      <c r="AI172" s="29">
        <f>AI21+AI29+AI35+AI43+AI49+AI50+AI64+AI65+AI66+AI67+AI68+AI69+AI72+AI73+AI78+AI99+AI137+AI138+AI142+AI143+AI144+AI145+AI146+AI147+AI148+AI149+AI150+AI151+AI152+AI153+AI154+AI155+AI160+AI161+AI162+AI163+AI164</f>
        <v>0</v>
      </c>
      <c r="AJ172" s="29">
        <f t="shared" si="70"/>
        <v>1653713.6999999995</v>
      </c>
      <c r="AK172" s="29">
        <f>AK21+AK29+AK35+AK43+AK49+AK50+AK64+AK65+AK66+AK67+AK68+AK69+AK72+AK73+AK78+AK99+AK137+AK138+AK142+AK143+AK144+AK145+AK146+AK147+AK148+AK149+AK150+AK151+AK152+AK153+AK154+AK155+AK160+AK161+AK162+AK163+AK164+AK51+AK54+AK57+AK58+AK88+AK139+AK156+AK157+AK158+AK135+AK140</f>
        <v>0.035999999999999997</v>
      </c>
      <c r="AL172" s="29">
        <f t="shared" si="71"/>
        <v>1653713.7359999996</v>
      </c>
      <c r="AM172" s="29">
        <f>AM21+AM29+AM35+AM43+AM49+AM50+AM64+AM65+AM66+AM67+AM68+AM69+AM72+AM73+AM78+AM99+AM137+AM138+AM142+AM143+AM144+AM145+AM146+AM147+AM148+AM149+AM150+AM151+AM152+AM153+AM154+AM155+AM160+AM161+AM162+AM163+AM164+AM51+AM54+AM57+AM58+AM88+AM139+AM156+AM157+AM158+AM135+AM140+AM89</f>
        <v>443526.96499999997</v>
      </c>
      <c r="AN172" s="29">
        <f t="shared" si="64"/>
        <v>2097240.7009999994</v>
      </c>
      <c r="AO172" s="29">
        <f>AO21+AO29+AO35+AO43+AO49+AO50+AO64+AO65+AO66+AO67+AO68+AO69+AO72+AO73+AO78+AO99+AO137+AO138+AO142+AO143+AO144+AO145+AO146+AO147+AO148+AO149+AO150+AO151+AO152+AO153+AO154+AO155+AO160+AO161+AO162+AO163+AO164+AO51+AO54+AO57+AO58+AO88+AO139+AO156+AO157+AO158+AO135+AO140+AO89+AO90+AO91+AO92+AO94+AO95</f>
        <v>240150.23999999999</v>
      </c>
      <c r="AP172" s="29">
        <f t="shared" si="65"/>
        <v>2337390.9409999996</v>
      </c>
      <c r="AQ172" s="29">
        <f>AQ21+AQ29+AQ35+AQ43+AQ49+AQ50+AQ64+AQ65+AQ66+AQ67+AQ68+AQ69+AQ72+AQ73+AQ78+AQ99+AQ137+AQ138+AQ142+AQ143+AQ144+AQ145+AQ146+AQ147+AQ148+AQ149+AQ150+AQ151+AQ152+AQ153+AQ154+AQ155+AQ160+AQ161+AQ162+AQ163+AQ164+AQ51+AQ54+AQ57+AQ58+AQ88+AQ139+AQ156+AQ157+AQ158+AQ135+AQ140+AQ89+AQ90+AQ91+AQ92+AQ94+AQ95</f>
        <v>515871.32299999997</v>
      </c>
      <c r="AR172" s="29">
        <f t="shared" si="66"/>
        <v>2853262.2639999995</v>
      </c>
      <c r="AU172" s="43"/>
    </row>
    <row r="173" ht="17.25">
      <c r="A173" s="26"/>
      <c r="B173" s="88" t="s">
        <v>36</v>
      </c>
      <c r="C173" s="88"/>
      <c r="D173" s="28">
        <f>D25+D40+D48</f>
        <v>67728.399999999994</v>
      </c>
      <c r="E173" s="28">
        <f>E25+E40+E48</f>
        <v>0</v>
      </c>
      <c r="F173" s="29">
        <f t="shared" si="58"/>
        <v>67728.399999999994</v>
      </c>
      <c r="G173" s="29">
        <f>G25+G40+G48</f>
        <v>0</v>
      </c>
      <c r="H173" s="29">
        <f t="shared" si="57"/>
        <v>67728.399999999994</v>
      </c>
      <c r="I173" s="29">
        <f>I25+I40+I48</f>
        <v>0</v>
      </c>
      <c r="J173" s="29">
        <f t="shared" si="53"/>
        <v>67728.399999999994</v>
      </c>
      <c r="K173" s="29">
        <f>K25+K40+K48</f>
        <v>0</v>
      </c>
      <c r="L173" s="29">
        <f t="shared" si="54"/>
        <v>67728.399999999994</v>
      </c>
      <c r="M173" s="29">
        <f>M25+M40+M48</f>
        <v>0</v>
      </c>
      <c r="N173" s="29">
        <f t="shared" ref="N173:N177" si="72">L173+M173</f>
        <v>67728.399999999994</v>
      </c>
      <c r="O173" s="29">
        <f>O25+O40+O48</f>
        <v>0</v>
      </c>
      <c r="P173" s="29">
        <f t="shared" ref="P173:P177" si="73">N173+O173</f>
        <v>67728.399999999994</v>
      </c>
      <c r="Q173" s="29">
        <f>Q25+Q40+Q48</f>
        <v>0</v>
      </c>
      <c r="R173" s="29">
        <f t="shared" si="59"/>
        <v>67728.399999999994</v>
      </c>
      <c r="S173" s="29">
        <f>S25+S40+S48</f>
        <v>0</v>
      </c>
      <c r="T173" s="29">
        <f t="shared" si="60"/>
        <v>67728.399999999994</v>
      </c>
      <c r="U173" s="29">
        <f>U25+U40+U48</f>
        <v>54620.699999999997</v>
      </c>
      <c r="V173" s="29">
        <f>V25+V40+V48</f>
        <v>0</v>
      </c>
      <c r="W173" s="29">
        <f t="shared" si="67"/>
        <v>54620.699999999997</v>
      </c>
      <c r="X173" s="29">
        <f>X25+X40+X48</f>
        <v>0</v>
      </c>
      <c r="Y173" s="29">
        <f t="shared" si="68"/>
        <v>54620.699999999997</v>
      </c>
      <c r="Z173" s="29">
        <f>Z25+Z40+Z48</f>
        <v>0</v>
      </c>
      <c r="AA173" s="29">
        <f t="shared" si="69"/>
        <v>54620.699999999997</v>
      </c>
      <c r="AB173" s="29">
        <f>AB25+AB40+AB48</f>
        <v>7.2759576141834259e-12</v>
      </c>
      <c r="AC173" s="29">
        <f t="shared" si="61"/>
        <v>54620.700000000004</v>
      </c>
      <c r="AD173" s="29">
        <f>AD25+AD40+AD48</f>
        <v>0</v>
      </c>
      <c r="AE173" s="29">
        <f t="shared" si="62"/>
        <v>54620.700000000004</v>
      </c>
      <c r="AF173" s="29">
        <f>AF25+AF40+AF48</f>
        <v>0</v>
      </c>
      <c r="AG173" s="29">
        <f t="shared" si="63"/>
        <v>54620.700000000004</v>
      </c>
      <c r="AH173" s="29">
        <f>AH25+AH40+AH48</f>
        <v>0</v>
      </c>
      <c r="AI173" s="29">
        <f>AI25+AI40+AI48</f>
        <v>0</v>
      </c>
      <c r="AJ173" s="29">
        <f t="shared" si="70"/>
        <v>0</v>
      </c>
      <c r="AK173" s="29">
        <f>AK25+AK40+AK48</f>
        <v>0</v>
      </c>
      <c r="AL173" s="29">
        <f t="shared" si="71"/>
        <v>0</v>
      </c>
      <c r="AM173" s="29">
        <f>AM25+AM40+AM48</f>
        <v>0</v>
      </c>
      <c r="AN173" s="29">
        <f t="shared" si="64"/>
        <v>0</v>
      </c>
      <c r="AO173" s="29">
        <f>AO25+AO40+AO48</f>
        <v>0</v>
      </c>
      <c r="AP173" s="29">
        <f t="shared" si="65"/>
        <v>0</v>
      </c>
      <c r="AQ173" s="29">
        <f>AQ25+AQ40+AQ48</f>
        <v>0</v>
      </c>
      <c r="AR173" s="29">
        <f t="shared" si="66"/>
        <v>0</v>
      </c>
      <c r="AU173" s="43"/>
    </row>
    <row r="174" ht="17.25">
      <c r="A174" s="26"/>
      <c r="B174" s="89" t="s">
        <v>98</v>
      </c>
      <c r="C174" s="90"/>
      <c r="D174" s="28">
        <f>D74+D81+D84</f>
        <v>1499932.6000000001</v>
      </c>
      <c r="E174" s="28">
        <f>E74+E81+E84</f>
        <v>0</v>
      </c>
      <c r="F174" s="29">
        <f t="shared" si="58"/>
        <v>1499932.6000000001</v>
      </c>
      <c r="G174" s="29">
        <f>G74+G81+G84</f>
        <v>333642.24808000005</v>
      </c>
      <c r="H174" s="29">
        <f t="shared" si="57"/>
        <v>1833574.8480800001</v>
      </c>
      <c r="I174" s="29">
        <f>I74+I81+I84</f>
        <v>40856.745559999996</v>
      </c>
      <c r="J174" s="29">
        <f t="shared" si="53"/>
        <v>1874431.5936400001</v>
      </c>
      <c r="K174" s="29">
        <f>K74+K81+K84</f>
        <v>609208.56999999995</v>
      </c>
      <c r="L174" s="29">
        <f t="shared" si="54"/>
        <v>2483640.1636399999</v>
      </c>
      <c r="M174" s="29">
        <f>M74+M81+M84</f>
        <v>0</v>
      </c>
      <c r="N174" s="29">
        <f t="shared" si="72"/>
        <v>2483640.1636399999</v>
      </c>
      <c r="O174" s="29">
        <f>O74+O81+O84</f>
        <v>0</v>
      </c>
      <c r="P174" s="29">
        <f t="shared" si="73"/>
        <v>2483640.1636399999</v>
      </c>
      <c r="Q174" s="29">
        <f>Q74+Q81+Q84</f>
        <v>46931.813000000002</v>
      </c>
      <c r="R174" s="29">
        <f t="shared" si="59"/>
        <v>2530571.97664</v>
      </c>
      <c r="S174" s="29">
        <f>S74+S81+S84</f>
        <v>18226.374</v>
      </c>
      <c r="T174" s="29">
        <f t="shared" si="60"/>
        <v>2548798.3506399998</v>
      </c>
      <c r="U174" s="29">
        <f>U74+U81+U84</f>
        <v>1471214.3999999999</v>
      </c>
      <c r="V174" s="29">
        <f>V74+V81+V84</f>
        <v>0</v>
      </c>
      <c r="W174" s="29">
        <f t="shared" si="67"/>
        <v>1471214.3999999999</v>
      </c>
      <c r="X174" s="29">
        <f>X74+X81+X84</f>
        <v>0</v>
      </c>
      <c r="Y174" s="29">
        <f t="shared" si="68"/>
        <v>1471214.3999999999</v>
      </c>
      <c r="Z174" s="29">
        <f>Z74+Z81+Z84</f>
        <v>0</v>
      </c>
      <c r="AA174" s="29">
        <f t="shared" si="69"/>
        <v>1471214.3999999999</v>
      </c>
      <c r="AB174" s="29">
        <f>AB74+AB81+AB84</f>
        <v>0</v>
      </c>
      <c r="AC174" s="29">
        <f t="shared" si="61"/>
        <v>1471214.3999999999</v>
      </c>
      <c r="AD174" s="29">
        <f>AD74+AD81+AD84</f>
        <v>0</v>
      </c>
      <c r="AE174" s="29">
        <f t="shared" si="62"/>
        <v>1471214.3999999999</v>
      </c>
      <c r="AF174" s="29">
        <f>AF74+AF81+AF84</f>
        <v>0</v>
      </c>
      <c r="AG174" s="29">
        <f t="shared" si="63"/>
        <v>1471214.3999999999</v>
      </c>
      <c r="AH174" s="29">
        <f>AH74+AH81+AH84</f>
        <v>1560969.7999999998</v>
      </c>
      <c r="AI174" s="29">
        <f>AI74+AI81+AI84</f>
        <v>0</v>
      </c>
      <c r="AJ174" s="29">
        <f t="shared" si="70"/>
        <v>1560969.7999999998</v>
      </c>
      <c r="AK174" s="29">
        <f>AK74+AK81+AK84</f>
        <v>-231023.29000000001</v>
      </c>
      <c r="AL174" s="29">
        <f t="shared" si="71"/>
        <v>1329946.5099999998</v>
      </c>
      <c r="AM174" s="29">
        <f>AM74+AM81+AM84</f>
        <v>0</v>
      </c>
      <c r="AN174" s="29">
        <f t="shared" si="64"/>
        <v>1329946.5099999998</v>
      </c>
      <c r="AO174" s="29">
        <f>AO74+AO81+AO84</f>
        <v>0</v>
      </c>
      <c r="AP174" s="29">
        <f t="shared" si="65"/>
        <v>1329946.5099999998</v>
      </c>
      <c r="AQ174" s="29">
        <f>AQ74+AQ81+AQ84</f>
        <v>0</v>
      </c>
      <c r="AR174" s="29">
        <f t="shared" si="66"/>
        <v>1329946.5099999998</v>
      </c>
      <c r="AU174" s="43"/>
    </row>
    <row r="175" ht="17.25">
      <c r="A175" s="26"/>
      <c r="B175" s="84" t="s">
        <v>286</v>
      </c>
      <c r="C175" s="90"/>
      <c r="D175" s="28">
        <f>D100+D107+D111+D112+D113+D114+D115+D116+D117+D121</f>
        <v>876308.20000000007</v>
      </c>
      <c r="E175" s="28">
        <f>E100+E107+E111+E112+E113+E114+E115+E116+E117+E121</f>
        <v>-32636.400000000001</v>
      </c>
      <c r="F175" s="29">
        <f t="shared" si="58"/>
        <v>843671.80000000005</v>
      </c>
      <c r="G175" s="29">
        <f>G100+G107+G111+G112+G113+G114+G115+G116+G117+G121+G125+G126+G127+G128+G129</f>
        <v>42664.073599999996</v>
      </c>
      <c r="H175" s="29">
        <f t="shared" si="57"/>
        <v>886335.87360000005</v>
      </c>
      <c r="I175" s="29">
        <f>I100+I107+I111+I112+I113+I114+I115+I116+I117+I121+I125+I126+I127+I128+I129</f>
        <v>38906.247439999999</v>
      </c>
      <c r="J175" s="29">
        <f t="shared" si="53"/>
        <v>925242.12104</v>
      </c>
      <c r="K175" s="29">
        <f>K100+K107+K111+K112+K113+K114+K115+K116+K117+K121+K125+K126+K127+K128+K129+K102</f>
        <v>-276137.50200000004</v>
      </c>
      <c r="L175" s="29">
        <f t="shared" si="54"/>
        <v>649104.61904000002</v>
      </c>
      <c r="M175" s="29">
        <f>M100+M107+M111+M112+M113+M114+M115+M116+M117+M121+M125+M126+M127+M128+M129+M102</f>
        <v>0</v>
      </c>
      <c r="N175" s="29">
        <f t="shared" si="72"/>
        <v>649104.61904000002</v>
      </c>
      <c r="O175" s="29">
        <f>O100+O107+O111+O112+O113+O114+O115+O116+O117+O121+O125+O126+O127+O128+O129+O102+O131</f>
        <v>39128.254000000001</v>
      </c>
      <c r="P175" s="29">
        <f t="shared" si="73"/>
        <v>688232.87303999998</v>
      </c>
      <c r="Q175" s="29">
        <f>Q100+Q107+Q111+Q112+Q113+Q114+Q115+Q116+Q117+Q121+Q125+Q126+Q127+Q128+Q129+Q102+Q131</f>
        <v>-31497.914000000001</v>
      </c>
      <c r="R175" s="29">
        <f t="shared" si="59"/>
        <v>656734.95903999999</v>
      </c>
      <c r="S175" s="29">
        <f>S100+S107+S111+S112+S113+S114+S115+S116+S117+S121+S125+S126+S127+S128+S129+S102+S131+S132</f>
        <v>0</v>
      </c>
      <c r="T175" s="29">
        <f t="shared" si="60"/>
        <v>656734.95903999999</v>
      </c>
      <c r="U175" s="29">
        <f>U100+U107+U111+U112+U113+U114+U115+U116+U117+U121</f>
        <v>521975.90000000002</v>
      </c>
      <c r="V175" s="29">
        <f>V100+V107+V111+V112+V113+V114+V115+V116+V117+V121</f>
        <v>-135.30000000000001</v>
      </c>
      <c r="W175" s="29">
        <f t="shared" si="67"/>
        <v>521840.60000000003</v>
      </c>
      <c r="X175" s="29">
        <f>X100+X107+X111+X112+X113+X114+X115+X116+X117+X121+X125+X126+X127+X128+X129</f>
        <v>43321.919000000002</v>
      </c>
      <c r="Y175" s="29">
        <f t="shared" si="68"/>
        <v>565162.51900000009</v>
      </c>
      <c r="Z175" s="29">
        <f>Z100+Z107+Z111+Z112+Z113+Z114+Z115+Z116+Z117+Z121+Z125+Z126+Z127+Z128+Z129</f>
        <v>-5553.0900000000001</v>
      </c>
      <c r="AA175" s="29">
        <f t="shared" si="69"/>
        <v>559609.42900000012</v>
      </c>
      <c r="AB175" s="29">
        <f>AB100+AB107+AB111+AB112+AB113+AB114+AB115+AB116+AB117+AB121+AB125+AB126+AB127+AB128+AB129+AB102</f>
        <v>349349.62199999997</v>
      </c>
      <c r="AC175" s="29">
        <f t="shared" si="61"/>
        <v>908959.05100000009</v>
      </c>
      <c r="AD175" s="29">
        <f>AD100+AD107+AD111+AD112+AD113+AD114+AD115+AD116+AD117+AD121+AD125+AD126+AD127+AD128+AD129+AD102+AD131</f>
        <v>-396371.46300000005</v>
      </c>
      <c r="AE175" s="29">
        <f t="shared" si="62"/>
        <v>512587.58800000005</v>
      </c>
      <c r="AF175" s="29">
        <f>AF100+AF107+AF111+AF112+AF113+AF114+AF115+AF116+AF117+AF121+AF125+AF126+AF127+AF128+AF129+AF102+AF131+AF132</f>
        <v>0</v>
      </c>
      <c r="AG175" s="29">
        <f t="shared" si="63"/>
        <v>512587.58800000005</v>
      </c>
      <c r="AH175" s="29">
        <f>AH100+AH107+AH111+AH112+AH113+AH114+AH115+AH116+AH117+AH121</f>
        <v>880673.39999999991</v>
      </c>
      <c r="AI175" s="29">
        <f>AI100+AI107+AI111+AI112+AI113+AI114+AI115+AI116+AI117+AI121</f>
        <v>0</v>
      </c>
      <c r="AJ175" s="29">
        <f t="shared" si="70"/>
        <v>880673.39999999991</v>
      </c>
      <c r="AK175" s="29">
        <f>AK100+AK107+AK111+AK112+AK113+AK114+AK115+AK116+AK117+AK121+AK125+AK126+AK127+AK128+AK129</f>
        <v>0</v>
      </c>
      <c r="AL175" s="29">
        <f t="shared" si="71"/>
        <v>880673.39999999991</v>
      </c>
      <c r="AM175" s="29">
        <f>AM100+AM107+AM111+AM112+AM113+AM114+AM115+AM116+AM117+AM121+AM125+AM126+AM127+AM128+AM129+AM102</f>
        <v>91187.880000000005</v>
      </c>
      <c r="AN175" s="29">
        <f t="shared" si="64"/>
        <v>971861.27999999991</v>
      </c>
      <c r="AO175" s="29">
        <f>AO100+AO107+AO111+AO112+AO113+AO114+AO115+AO116+AO117+AO121+AO125+AO126+AO127+AO128+AO129+AO102+AO131</f>
        <v>519857.81500000006</v>
      </c>
      <c r="AP175" s="29">
        <f t="shared" si="65"/>
        <v>1491719.095</v>
      </c>
      <c r="AQ175" s="29">
        <f>AQ100+AQ107+AQ111+AQ112+AQ113+AQ114+AQ115+AQ116+AQ117+AQ121+AQ125+AQ126+AQ127+AQ128+AQ129+AQ102+AQ131+AQ132</f>
        <v>0</v>
      </c>
      <c r="AR175" s="29">
        <f t="shared" si="66"/>
        <v>1491719.095</v>
      </c>
      <c r="AU175" s="43"/>
    </row>
    <row r="176" ht="17.25">
      <c r="A176" s="26"/>
      <c r="B176" s="90" t="s">
        <v>85</v>
      </c>
      <c r="C176" s="90"/>
      <c r="D176" s="28">
        <f>D70+D71</f>
        <v>18191</v>
      </c>
      <c r="E176" s="28">
        <f>E70+E71</f>
        <v>0</v>
      </c>
      <c r="F176" s="29">
        <f t="shared" si="58"/>
        <v>18191</v>
      </c>
      <c r="G176" s="29">
        <f>G70+G71+G101</f>
        <v>13660</v>
      </c>
      <c r="H176" s="29">
        <f t="shared" si="57"/>
        <v>31851</v>
      </c>
      <c r="I176" s="29">
        <f>I70+I71+I101</f>
        <v>0</v>
      </c>
      <c r="J176" s="29">
        <f t="shared" si="53"/>
        <v>31851</v>
      </c>
      <c r="K176" s="29">
        <f>K70+K71+K101+K130</f>
        <v>100000</v>
      </c>
      <c r="L176" s="29">
        <f t="shared" si="54"/>
        <v>131851</v>
      </c>
      <c r="M176" s="29">
        <f>M70+M71+M101+M130</f>
        <v>0</v>
      </c>
      <c r="N176" s="29">
        <f t="shared" si="72"/>
        <v>131851</v>
      </c>
      <c r="O176" s="29">
        <f>O70+O71+O101+O130+O93</f>
        <v>-86798.009999999995</v>
      </c>
      <c r="P176" s="29">
        <f t="shared" si="73"/>
        <v>45052.990000000005</v>
      </c>
      <c r="Q176" s="29">
        <f>Q70+Q71+Q101+Q130+Q93</f>
        <v>0</v>
      </c>
      <c r="R176" s="29">
        <f t="shared" si="59"/>
        <v>45052.990000000005</v>
      </c>
      <c r="S176" s="29">
        <f>S70+S71+S101+S130+S93+S96+S97</f>
        <v>-236.82999999999998</v>
      </c>
      <c r="T176" s="29">
        <f t="shared" si="60"/>
        <v>44816.160000000003</v>
      </c>
      <c r="U176" s="29">
        <f>U70+U71</f>
        <v>0</v>
      </c>
      <c r="V176" s="29">
        <f>V70+V71</f>
        <v>0</v>
      </c>
      <c r="W176" s="29">
        <f t="shared" si="67"/>
        <v>0</v>
      </c>
      <c r="X176" s="29">
        <f>X70+X71+X101</f>
        <v>0</v>
      </c>
      <c r="Y176" s="29">
        <f t="shared" si="68"/>
        <v>0</v>
      </c>
      <c r="Z176" s="29">
        <f>Z70+Z71+Z101</f>
        <v>0</v>
      </c>
      <c r="AA176" s="29">
        <f t="shared" si="69"/>
        <v>0</v>
      </c>
      <c r="AB176" s="29">
        <f>AB70+AB71+AB101+AB130</f>
        <v>0</v>
      </c>
      <c r="AC176" s="29">
        <f t="shared" si="61"/>
        <v>0</v>
      </c>
      <c r="AD176" s="29">
        <f>AD70+AD71+AD101+AD130+AD93</f>
        <v>0</v>
      </c>
      <c r="AE176" s="29">
        <f t="shared" si="62"/>
        <v>0</v>
      </c>
      <c r="AF176" s="29">
        <f>AF70+AF71+AF101+AF130+AF93+AF96+AF97</f>
        <v>0</v>
      </c>
      <c r="AG176" s="29">
        <f t="shared" si="63"/>
        <v>0</v>
      </c>
      <c r="AH176" s="29">
        <f>AH70+AH71</f>
        <v>0</v>
      </c>
      <c r="AI176" s="29">
        <f>AI70+AI71</f>
        <v>0</v>
      </c>
      <c r="AJ176" s="29">
        <f t="shared" si="70"/>
        <v>0</v>
      </c>
      <c r="AK176" s="29">
        <f>AK70+AK71+AK101</f>
        <v>0</v>
      </c>
      <c r="AL176" s="29">
        <f t="shared" si="71"/>
        <v>0</v>
      </c>
      <c r="AM176" s="29">
        <f>AM70+AM71+AM101+AM130</f>
        <v>0</v>
      </c>
      <c r="AN176" s="29">
        <f t="shared" si="64"/>
        <v>0</v>
      </c>
      <c r="AO176" s="29">
        <f>AO70+AO71+AO101+AO130+AO93</f>
        <v>0</v>
      </c>
      <c r="AP176" s="29">
        <f t="shared" si="65"/>
        <v>0</v>
      </c>
      <c r="AQ176" s="29">
        <f>AQ70+AQ71+AQ101+AQ130+AQ93+AQ96+AQ97</f>
        <v>0</v>
      </c>
      <c r="AR176" s="29">
        <f t="shared" si="66"/>
        <v>0</v>
      </c>
    </row>
    <row r="177" ht="17.25">
      <c r="A177" s="91"/>
      <c r="B177" s="92" t="s">
        <v>201</v>
      </c>
      <c r="C177" s="92"/>
      <c r="D177" s="28">
        <f>D134</f>
        <v>260000</v>
      </c>
      <c r="E177" s="28">
        <f>E134</f>
        <v>0</v>
      </c>
      <c r="F177" s="29">
        <f t="shared" si="58"/>
        <v>260000</v>
      </c>
      <c r="G177" s="29">
        <f>G134</f>
        <v>0</v>
      </c>
      <c r="H177" s="29">
        <f t="shared" si="57"/>
        <v>260000</v>
      </c>
      <c r="I177" s="29">
        <f>I134</f>
        <v>0</v>
      </c>
      <c r="J177" s="29">
        <f t="shared" si="53"/>
        <v>260000</v>
      </c>
      <c r="K177" s="29">
        <f>K134</f>
        <v>0</v>
      </c>
      <c r="L177" s="29">
        <f t="shared" si="54"/>
        <v>260000</v>
      </c>
      <c r="M177" s="29">
        <f>M134</f>
        <v>0</v>
      </c>
      <c r="N177" s="29">
        <f t="shared" si="72"/>
        <v>260000</v>
      </c>
      <c r="O177" s="29">
        <f>O134</f>
        <v>0</v>
      </c>
      <c r="P177" s="29">
        <f t="shared" si="73"/>
        <v>260000</v>
      </c>
      <c r="Q177" s="29">
        <f>Q134</f>
        <v>0</v>
      </c>
      <c r="R177" s="29">
        <f t="shared" si="59"/>
        <v>260000</v>
      </c>
      <c r="S177" s="29">
        <f>S134</f>
        <v>0</v>
      </c>
      <c r="T177" s="29">
        <f t="shared" si="60"/>
        <v>260000</v>
      </c>
      <c r="U177" s="29">
        <f>U134</f>
        <v>0</v>
      </c>
      <c r="V177" s="29">
        <f>V134</f>
        <v>0</v>
      </c>
      <c r="W177" s="29">
        <f t="shared" si="67"/>
        <v>0</v>
      </c>
      <c r="X177" s="29">
        <f>X134</f>
        <v>0</v>
      </c>
      <c r="Y177" s="29">
        <f t="shared" si="68"/>
        <v>0</v>
      </c>
      <c r="Z177" s="29">
        <f>Z134</f>
        <v>0</v>
      </c>
      <c r="AA177" s="29">
        <f t="shared" si="69"/>
        <v>0</v>
      </c>
      <c r="AB177" s="29">
        <f>AB134</f>
        <v>0</v>
      </c>
      <c r="AC177" s="29">
        <f t="shared" si="61"/>
        <v>0</v>
      </c>
      <c r="AD177" s="29">
        <f>AD134</f>
        <v>0</v>
      </c>
      <c r="AE177" s="29">
        <f t="shared" si="62"/>
        <v>0</v>
      </c>
      <c r="AF177" s="29">
        <f>AF134</f>
        <v>0</v>
      </c>
      <c r="AG177" s="29">
        <f t="shared" si="63"/>
        <v>0</v>
      </c>
      <c r="AH177" s="29">
        <f>AH134</f>
        <v>0</v>
      </c>
      <c r="AI177" s="29">
        <f>AI134</f>
        <v>0</v>
      </c>
      <c r="AJ177" s="29">
        <f t="shared" si="70"/>
        <v>0</v>
      </c>
      <c r="AK177" s="29">
        <f>AK134</f>
        <v>0</v>
      </c>
      <c r="AL177" s="29">
        <f t="shared" si="71"/>
        <v>0</v>
      </c>
      <c r="AM177" s="29">
        <f>AM134</f>
        <v>0</v>
      </c>
      <c r="AN177" s="29">
        <f t="shared" si="64"/>
        <v>0</v>
      </c>
      <c r="AO177" s="29">
        <f>AO134</f>
        <v>0</v>
      </c>
      <c r="AP177" s="29">
        <f t="shared" si="65"/>
        <v>0</v>
      </c>
      <c r="AQ177" s="29">
        <f>AQ134</f>
        <v>0</v>
      </c>
      <c r="AR177" s="29">
        <f t="shared" si="66"/>
        <v>0</v>
      </c>
    </row>
    <row r="178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</row>
    <row r="179">
      <c r="D179" s="3"/>
      <c r="E179" s="3"/>
      <c r="G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</row>
    <row r="180">
      <c r="D180" s="3"/>
      <c r="E180" s="3"/>
      <c r="G180" s="3"/>
      <c r="U180" s="3"/>
      <c r="V180" s="3"/>
      <c r="X180" s="3"/>
      <c r="AH180" s="3"/>
      <c r="AI180" s="3"/>
      <c r="AK180" s="3"/>
    </row>
    <row r="181">
      <c r="D181" s="3"/>
      <c r="E181" s="3"/>
      <c r="G181" s="3"/>
      <c r="U181" s="3"/>
      <c r="V181" s="3"/>
      <c r="X181" s="3"/>
      <c r="AH181" s="3"/>
      <c r="AI181" s="3"/>
      <c r="AK181" s="3"/>
    </row>
    <row r="182">
      <c r="D182" s="3"/>
      <c r="E182" s="3"/>
      <c r="G182" s="3"/>
      <c r="U182" s="3"/>
      <c r="V182" s="3"/>
      <c r="X182" s="3"/>
      <c r="AH182" s="3"/>
      <c r="AI182" s="3"/>
      <c r="AK182" s="3"/>
    </row>
    <row r="183">
      <c r="AI183" s="3"/>
    </row>
    <row r="184">
      <c r="D184" s="3"/>
      <c r="E184" s="3"/>
      <c r="G184" s="3"/>
      <c r="U184" s="3"/>
      <c r="V184" s="3"/>
      <c r="X184" s="3"/>
      <c r="AH184" s="3"/>
      <c r="AI184" s="3"/>
      <c r="AK184" s="3"/>
    </row>
    <row r="185" ht="12.75">
      <c r="D185" s="3"/>
      <c r="E185" s="3"/>
      <c r="G185" s="3"/>
      <c r="U185" s="3"/>
      <c r="V185" s="3"/>
      <c r="X185" s="3"/>
      <c r="AH185" s="3"/>
      <c r="AI185" s="3"/>
      <c r="AK185" s="3"/>
    </row>
    <row r="186">
      <c r="D186" s="3"/>
      <c r="E186" s="3"/>
      <c r="G186" s="3"/>
      <c r="U186" s="3"/>
      <c r="V186" s="3"/>
      <c r="X186" s="3"/>
      <c r="AH186" s="3"/>
      <c r="AI186" s="3"/>
      <c r="AK186" s="3"/>
    </row>
    <row r="187">
      <c r="D187" s="3"/>
      <c r="E187" s="3"/>
      <c r="G187" s="3"/>
      <c r="U187" s="3"/>
      <c r="V187" s="3"/>
      <c r="X187" s="3"/>
      <c r="AH187" s="3"/>
      <c r="AI187" s="3"/>
      <c r="AK187" s="3"/>
    </row>
    <row r="188">
      <c r="D188" s="3"/>
      <c r="E188" s="3"/>
      <c r="G188" s="3"/>
      <c r="U188" s="3"/>
      <c r="V188" s="3"/>
      <c r="X188" s="3"/>
      <c r="AH188" s="3"/>
      <c r="AI188" s="3"/>
      <c r="AK188" s="3"/>
    </row>
    <row r="189" ht="12.75">
      <c r="D189" s="3"/>
      <c r="E189" s="3"/>
      <c r="G189" s="3"/>
      <c r="U189" s="3"/>
      <c r="V189" s="3"/>
      <c r="X189" s="3"/>
      <c r="AH189" s="3"/>
      <c r="AI189" s="3"/>
      <c r="AK189" s="3"/>
    </row>
    <row r="190">
      <c r="AI190" s="3"/>
    </row>
    <row r="191">
      <c r="AI191" s="3"/>
    </row>
    <row r="192">
      <c r="AI192" s="3"/>
    </row>
    <row r="193">
      <c r="AI193" s="3"/>
    </row>
    <row r="194">
      <c r="AI194" s="3"/>
    </row>
    <row r="195">
      <c r="AI195" s="3"/>
    </row>
  </sheetData>
  <autoFilter ref="A14:AU177">
    <filterColumn colId="45">
      <filters blank="1"/>
    </filterColumn>
  </autoFilter>
  <mergeCells count="63">
    <mergeCell ref="A9:AR9"/>
    <mergeCell ref="A10:AR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R13:AR14"/>
    <mergeCell ref="A25:A30"/>
    <mergeCell ref="A40:A43"/>
    <mergeCell ref="A48:A49"/>
    <mergeCell ref="B48:B49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</mergeCells>
  <printOptions headings="0" gridLines="0"/>
  <pageMargins left="0.23622047244094491" right="0.15748031496062992" top="0.39370078740157477" bottom="0.55118110236220474" header="0.51181102362204722" footer="0.11811023622047245"/>
  <pageSetup paperSize="9" scale="64" firstPageNumber="1" fitToWidth="1" fitToHeight="0" pageOrder="downThenOver" orientation="portrait" usePrinterDefaults="1" blackAndWhite="0" draft="0" cellComments="none" useFirstPageNumber="1" errors="displayed" horizontalDpi="2147483648" verticalDpi="2147483648" copies="1"/>
  <headerFoot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Департамент финансов администрации г.Перми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nazmudinova-tv</cp:lastModifiedBy>
  <cp:revision>123</cp:revision>
  <dcterms:created xsi:type="dcterms:W3CDTF">2014-02-04T08:37:28Z</dcterms:created>
  <dcterms:modified xsi:type="dcterms:W3CDTF">2025-08-05T11:03:11Z</dcterms:modified>
</cp:coreProperties>
</file>