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2025-2027" sheetId="1" r:id="rId1"/>
  </sheets>
  <definedNames>
    <definedName name="_xlnm._FilterDatabase" localSheetId="0" hidden="1">'2025-2027'!$A$17:$BI$188</definedName>
    <definedName name="Print_Titles" localSheetId="0">'2025-2027'!$16:$17</definedName>
    <definedName name="_xlnm.Print_Titles" localSheetId="0">'2025-2027'!$16:$17</definedName>
    <definedName name="_xlnm.Print_Area" localSheetId="0">'2025-2027'!$A$1:$BF$188</definedName>
  </definedNames>
  <calcPr calcId="145621"/>
</workbook>
</file>

<file path=xl/calcChain.xml><?xml version="1.0" encoding="utf-8"?>
<calcChain xmlns="http://schemas.openxmlformats.org/spreadsheetml/2006/main">
  <c r="BE188" i="1" l="1"/>
  <c r="BC188" i="1"/>
  <c r="BA188" i="1"/>
  <c r="AY188" i="1"/>
  <c r="AW188" i="1"/>
  <c r="AU188" i="1"/>
  <c r="AS188" i="1"/>
  <c r="AR188" i="1"/>
  <c r="AT188" i="1" s="1"/>
  <c r="AP188" i="1"/>
  <c r="AN188" i="1"/>
  <c r="AL188" i="1"/>
  <c r="AJ188" i="1"/>
  <c r="AH188" i="1"/>
  <c r="AF188" i="1"/>
  <c r="AD188" i="1"/>
  <c r="AB188" i="1"/>
  <c r="AA188" i="1"/>
  <c r="Y188" i="1"/>
  <c r="W188" i="1"/>
  <c r="U188" i="1"/>
  <c r="S188" i="1"/>
  <c r="Q188" i="1"/>
  <c r="O188" i="1"/>
  <c r="M188" i="1"/>
  <c r="K188" i="1"/>
  <c r="I188" i="1"/>
  <c r="G188" i="1"/>
  <c r="E188" i="1"/>
  <c r="D188" i="1"/>
  <c r="BE187" i="1"/>
  <c r="BC187" i="1"/>
  <c r="BA187" i="1"/>
  <c r="AY187" i="1"/>
  <c r="AW187" i="1"/>
  <c r="AU187" i="1"/>
  <c r="AS187" i="1"/>
  <c r="AR187" i="1"/>
  <c r="AP187" i="1"/>
  <c r="AN187" i="1"/>
  <c r="AL187" i="1"/>
  <c r="AJ187" i="1"/>
  <c r="AH187" i="1"/>
  <c r="AF187" i="1"/>
  <c r="AD187" i="1"/>
  <c r="AB187" i="1"/>
  <c r="AA187" i="1"/>
  <c r="Y187" i="1"/>
  <c r="W187" i="1"/>
  <c r="U187" i="1"/>
  <c r="Q187" i="1"/>
  <c r="O187" i="1"/>
  <c r="M187" i="1"/>
  <c r="K187" i="1"/>
  <c r="I187" i="1"/>
  <c r="G187" i="1"/>
  <c r="E187" i="1"/>
  <c r="D187" i="1"/>
  <c r="AT175" i="1"/>
  <c r="AV175" i="1" s="1"/>
  <c r="AX175" i="1" s="1"/>
  <c r="AZ175" i="1" s="1"/>
  <c r="BB175" i="1" s="1"/>
  <c r="BD175" i="1" s="1"/>
  <c r="BF175" i="1" s="1"/>
  <c r="AC175" i="1"/>
  <c r="AE175" i="1" s="1"/>
  <c r="AG175" i="1" s="1"/>
  <c r="AI175" i="1" s="1"/>
  <c r="AK175" i="1" s="1"/>
  <c r="AM175" i="1" s="1"/>
  <c r="AO175" i="1" s="1"/>
  <c r="AQ175" i="1" s="1"/>
  <c r="F175" i="1"/>
  <c r="H175" i="1" s="1"/>
  <c r="J175" i="1" s="1"/>
  <c r="L175" i="1" s="1"/>
  <c r="N175" i="1" s="1"/>
  <c r="P175" i="1" s="1"/>
  <c r="R175" i="1" s="1"/>
  <c r="T175" i="1" s="1"/>
  <c r="V175" i="1" s="1"/>
  <c r="X175" i="1" s="1"/>
  <c r="Z175" i="1" s="1"/>
  <c r="AT174" i="1"/>
  <c r="AV174" i="1" s="1"/>
  <c r="AX174" i="1" s="1"/>
  <c r="AZ174" i="1" s="1"/>
  <c r="BB174" i="1" s="1"/>
  <c r="BD174" i="1" s="1"/>
  <c r="BF174" i="1" s="1"/>
  <c r="AC174" i="1"/>
  <c r="AE174" i="1" s="1"/>
  <c r="AG174" i="1" s="1"/>
  <c r="AI174" i="1" s="1"/>
  <c r="AK174" i="1" s="1"/>
  <c r="AM174" i="1" s="1"/>
  <c r="AO174" i="1" s="1"/>
  <c r="AQ174" i="1" s="1"/>
  <c r="F174" i="1"/>
  <c r="H174" i="1" s="1"/>
  <c r="J174" i="1" s="1"/>
  <c r="L174" i="1" s="1"/>
  <c r="N174" i="1" s="1"/>
  <c r="P174" i="1" s="1"/>
  <c r="R174" i="1" s="1"/>
  <c r="T174" i="1" s="1"/>
  <c r="V174" i="1" s="1"/>
  <c r="X174" i="1" s="1"/>
  <c r="Z174" i="1" s="1"/>
  <c r="AT173" i="1"/>
  <c r="AV173" i="1" s="1"/>
  <c r="AX173" i="1" s="1"/>
  <c r="AZ173" i="1" s="1"/>
  <c r="BB173" i="1" s="1"/>
  <c r="BD173" i="1" s="1"/>
  <c r="BF173" i="1" s="1"/>
  <c r="AC173" i="1"/>
  <c r="AE173" i="1" s="1"/>
  <c r="AG173" i="1" s="1"/>
  <c r="AI173" i="1" s="1"/>
  <c r="AK173" i="1" s="1"/>
  <c r="AM173" i="1" s="1"/>
  <c r="AO173" i="1" s="1"/>
  <c r="AQ173" i="1" s="1"/>
  <c r="G173" i="1"/>
  <c r="F173" i="1"/>
  <c r="H173" i="1" s="1"/>
  <c r="J173" i="1" s="1"/>
  <c r="L173" i="1" s="1"/>
  <c r="N173" i="1" s="1"/>
  <c r="P173" i="1" s="1"/>
  <c r="R173" i="1" s="1"/>
  <c r="T173" i="1" s="1"/>
  <c r="V173" i="1" s="1"/>
  <c r="X173" i="1" s="1"/>
  <c r="Z173" i="1" s="1"/>
  <c r="AT172" i="1"/>
  <c r="AV172" i="1" s="1"/>
  <c r="AX172" i="1" s="1"/>
  <c r="AZ172" i="1" s="1"/>
  <c r="BB172" i="1" s="1"/>
  <c r="BD172" i="1" s="1"/>
  <c r="BF172" i="1" s="1"/>
  <c r="AN172" i="1"/>
  <c r="AC172" i="1"/>
  <c r="AE172" i="1" s="1"/>
  <c r="AG172" i="1" s="1"/>
  <c r="AI172" i="1" s="1"/>
  <c r="AK172" i="1" s="1"/>
  <c r="AM172" i="1" s="1"/>
  <c r="AO172" i="1" s="1"/>
  <c r="AQ172" i="1" s="1"/>
  <c r="W172" i="1"/>
  <c r="G172" i="1"/>
  <c r="D172" i="1"/>
  <c r="F172" i="1" s="1"/>
  <c r="H172" i="1" s="1"/>
  <c r="J172" i="1" s="1"/>
  <c r="L172" i="1" s="1"/>
  <c r="N172" i="1" s="1"/>
  <c r="P172" i="1" s="1"/>
  <c r="R172" i="1" s="1"/>
  <c r="T172" i="1" s="1"/>
  <c r="V172" i="1" s="1"/>
  <c r="X172" i="1" s="1"/>
  <c r="Z172" i="1" s="1"/>
  <c r="AT171" i="1"/>
  <c r="AV171" i="1" s="1"/>
  <c r="AX171" i="1" s="1"/>
  <c r="AZ171" i="1" s="1"/>
  <c r="BB171" i="1" s="1"/>
  <c r="BD171" i="1" s="1"/>
  <c r="BF171" i="1" s="1"/>
  <c r="AC171" i="1"/>
  <c r="AE171" i="1" s="1"/>
  <c r="AG171" i="1" s="1"/>
  <c r="AI171" i="1" s="1"/>
  <c r="AK171" i="1" s="1"/>
  <c r="AM171" i="1" s="1"/>
  <c r="AO171" i="1" s="1"/>
  <c r="AQ171" i="1" s="1"/>
  <c r="F171" i="1"/>
  <c r="H171" i="1" s="1"/>
  <c r="J171" i="1" s="1"/>
  <c r="L171" i="1" s="1"/>
  <c r="N171" i="1" s="1"/>
  <c r="P171" i="1" s="1"/>
  <c r="R171" i="1" s="1"/>
  <c r="T171" i="1" s="1"/>
  <c r="V171" i="1" s="1"/>
  <c r="X171" i="1" s="1"/>
  <c r="Z171" i="1" s="1"/>
  <c r="D171" i="1"/>
  <c r="BE170" i="1"/>
  <c r="BC170" i="1"/>
  <c r="BA170" i="1"/>
  <c r="AY170" i="1"/>
  <c r="AW170" i="1"/>
  <c r="AU170" i="1"/>
  <c r="AS170" i="1"/>
  <c r="AR170" i="1"/>
  <c r="AP170" i="1"/>
  <c r="AN170" i="1"/>
  <c r="AL170" i="1"/>
  <c r="AJ170" i="1"/>
  <c r="AH170" i="1"/>
  <c r="AF170" i="1"/>
  <c r="AD170" i="1"/>
  <c r="AB170" i="1"/>
  <c r="AA170" i="1"/>
  <c r="Y170" i="1"/>
  <c r="W170" i="1"/>
  <c r="U170" i="1"/>
  <c r="S170" i="1"/>
  <c r="Q170" i="1"/>
  <c r="O170" i="1"/>
  <c r="M170" i="1"/>
  <c r="K170" i="1"/>
  <c r="I170" i="1"/>
  <c r="G170" i="1"/>
  <c r="E170" i="1"/>
  <c r="D170" i="1"/>
  <c r="AV169" i="1"/>
  <c r="AX169" i="1" s="1"/>
  <c r="AZ169" i="1" s="1"/>
  <c r="BB169" i="1" s="1"/>
  <c r="BD169" i="1" s="1"/>
  <c r="BF169" i="1" s="1"/>
  <c r="AE169" i="1"/>
  <c r="AG169" i="1" s="1"/>
  <c r="AI169" i="1" s="1"/>
  <c r="AK169" i="1" s="1"/>
  <c r="AM169" i="1" s="1"/>
  <c r="AO169" i="1" s="1"/>
  <c r="AQ169" i="1" s="1"/>
  <c r="H169" i="1"/>
  <c r="J169" i="1" s="1"/>
  <c r="L169" i="1" s="1"/>
  <c r="N169" i="1" s="1"/>
  <c r="P169" i="1" s="1"/>
  <c r="R169" i="1" s="1"/>
  <c r="T169" i="1" s="1"/>
  <c r="V169" i="1" s="1"/>
  <c r="X169" i="1" s="1"/>
  <c r="Z169" i="1" s="1"/>
  <c r="AV168" i="1"/>
  <c r="AX168" i="1" s="1"/>
  <c r="AZ168" i="1" s="1"/>
  <c r="BB168" i="1" s="1"/>
  <c r="BD168" i="1" s="1"/>
  <c r="BF168" i="1" s="1"/>
  <c r="AE168" i="1"/>
  <c r="AG168" i="1" s="1"/>
  <c r="AI168" i="1" s="1"/>
  <c r="AK168" i="1" s="1"/>
  <c r="AM168" i="1" s="1"/>
  <c r="AO168" i="1" s="1"/>
  <c r="AQ168" i="1" s="1"/>
  <c r="H168" i="1"/>
  <c r="J168" i="1" s="1"/>
  <c r="L168" i="1" s="1"/>
  <c r="N168" i="1" s="1"/>
  <c r="P168" i="1" s="1"/>
  <c r="R168" i="1" s="1"/>
  <c r="T168" i="1" s="1"/>
  <c r="V168" i="1" s="1"/>
  <c r="X168" i="1" s="1"/>
  <c r="Z168" i="1" s="1"/>
  <c r="AV167" i="1"/>
  <c r="AX167" i="1" s="1"/>
  <c r="AZ167" i="1" s="1"/>
  <c r="BB167" i="1" s="1"/>
  <c r="BD167" i="1" s="1"/>
  <c r="BF167" i="1" s="1"/>
  <c r="AE167" i="1"/>
  <c r="AG167" i="1" s="1"/>
  <c r="AI167" i="1" s="1"/>
  <c r="AK167" i="1" s="1"/>
  <c r="AM167" i="1" s="1"/>
  <c r="AO167" i="1" s="1"/>
  <c r="AQ167" i="1" s="1"/>
  <c r="H167" i="1"/>
  <c r="J167" i="1" s="1"/>
  <c r="L167" i="1" s="1"/>
  <c r="N167" i="1" s="1"/>
  <c r="P167" i="1" s="1"/>
  <c r="R167" i="1" s="1"/>
  <c r="T167" i="1" s="1"/>
  <c r="V167" i="1" s="1"/>
  <c r="X167" i="1" s="1"/>
  <c r="Z167" i="1" s="1"/>
  <c r="AT166" i="1"/>
  <c r="AV166" i="1" s="1"/>
  <c r="AX166" i="1" s="1"/>
  <c r="AZ166" i="1" s="1"/>
  <c r="BB166" i="1" s="1"/>
  <c r="BD166" i="1" s="1"/>
  <c r="BF166" i="1" s="1"/>
  <c r="AC166" i="1"/>
  <c r="AE166" i="1" s="1"/>
  <c r="AG166" i="1" s="1"/>
  <c r="AI166" i="1" s="1"/>
  <c r="AK166" i="1" s="1"/>
  <c r="AM166" i="1" s="1"/>
  <c r="AO166" i="1" s="1"/>
  <c r="AQ166" i="1" s="1"/>
  <c r="F166" i="1"/>
  <c r="H166" i="1" s="1"/>
  <c r="J166" i="1" s="1"/>
  <c r="L166" i="1" s="1"/>
  <c r="N166" i="1" s="1"/>
  <c r="P166" i="1" s="1"/>
  <c r="R166" i="1" s="1"/>
  <c r="T166" i="1" s="1"/>
  <c r="V166" i="1" s="1"/>
  <c r="X166" i="1" s="1"/>
  <c r="Z166" i="1" s="1"/>
  <c r="AT165" i="1"/>
  <c r="AV165" i="1" s="1"/>
  <c r="AX165" i="1" s="1"/>
  <c r="AZ165" i="1" s="1"/>
  <c r="BB165" i="1" s="1"/>
  <c r="BD165" i="1" s="1"/>
  <c r="BF165" i="1" s="1"/>
  <c r="AC165" i="1"/>
  <c r="AE165" i="1" s="1"/>
  <c r="AG165" i="1" s="1"/>
  <c r="AI165" i="1" s="1"/>
  <c r="AK165" i="1" s="1"/>
  <c r="AM165" i="1" s="1"/>
  <c r="AO165" i="1" s="1"/>
  <c r="AQ165" i="1" s="1"/>
  <c r="F165" i="1"/>
  <c r="H165" i="1" s="1"/>
  <c r="J165" i="1" s="1"/>
  <c r="L165" i="1" s="1"/>
  <c r="N165" i="1" s="1"/>
  <c r="P165" i="1" s="1"/>
  <c r="R165" i="1" s="1"/>
  <c r="T165" i="1" s="1"/>
  <c r="V165" i="1" s="1"/>
  <c r="X165" i="1" s="1"/>
  <c r="Z165" i="1" s="1"/>
  <c r="AT164" i="1"/>
  <c r="AV164" i="1" s="1"/>
  <c r="AX164" i="1" s="1"/>
  <c r="AZ164" i="1" s="1"/>
  <c r="BB164" i="1" s="1"/>
  <c r="BD164" i="1" s="1"/>
  <c r="BF164" i="1" s="1"/>
  <c r="AC164" i="1"/>
  <c r="AE164" i="1" s="1"/>
  <c r="AG164" i="1" s="1"/>
  <c r="AI164" i="1" s="1"/>
  <c r="AK164" i="1" s="1"/>
  <c r="AM164" i="1" s="1"/>
  <c r="AO164" i="1" s="1"/>
  <c r="AQ164" i="1" s="1"/>
  <c r="F164" i="1"/>
  <c r="H164" i="1" s="1"/>
  <c r="J164" i="1" s="1"/>
  <c r="L164" i="1" s="1"/>
  <c r="N164" i="1" s="1"/>
  <c r="P164" i="1" s="1"/>
  <c r="R164" i="1" s="1"/>
  <c r="T164" i="1" s="1"/>
  <c r="V164" i="1" s="1"/>
  <c r="X164" i="1" s="1"/>
  <c r="Z164" i="1" s="1"/>
  <c r="AT163" i="1"/>
  <c r="AV163" i="1" s="1"/>
  <c r="AX163" i="1" s="1"/>
  <c r="AZ163" i="1" s="1"/>
  <c r="BB163" i="1" s="1"/>
  <c r="BD163" i="1" s="1"/>
  <c r="BF163" i="1" s="1"/>
  <c r="AC163" i="1"/>
  <c r="AE163" i="1" s="1"/>
  <c r="AG163" i="1" s="1"/>
  <c r="AI163" i="1" s="1"/>
  <c r="AK163" i="1" s="1"/>
  <c r="AM163" i="1" s="1"/>
  <c r="AO163" i="1" s="1"/>
  <c r="AQ163" i="1" s="1"/>
  <c r="F163" i="1"/>
  <c r="H163" i="1" s="1"/>
  <c r="J163" i="1" s="1"/>
  <c r="L163" i="1" s="1"/>
  <c r="N163" i="1" s="1"/>
  <c r="P163" i="1" s="1"/>
  <c r="R163" i="1" s="1"/>
  <c r="T163" i="1" s="1"/>
  <c r="V163" i="1" s="1"/>
  <c r="X163" i="1" s="1"/>
  <c r="Z163" i="1" s="1"/>
  <c r="AT162" i="1"/>
  <c r="AV162" i="1" s="1"/>
  <c r="AX162" i="1" s="1"/>
  <c r="AZ162" i="1" s="1"/>
  <c r="BB162" i="1" s="1"/>
  <c r="BD162" i="1" s="1"/>
  <c r="BF162" i="1" s="1"/>
  <c r="AC162" i="1"/>
  <c r="AE162" i="1" s="1"/>
  <c r="AG162" i="1" s="1"/>
  <c r="AI162" i="1" s="1"/>
  <c r="AK162" i="1" s="1"/>
  <c r="AM162" i="1" s="1"/>
  <c r="AO162" i="1" s="1"/>
  <c r="AQ162" i="1" s="1"/>
  <c r="F162" i="1"/>
  <c r="H162" i="1" s="1"/>
  <c r="J162" i="1" s="1"/>
  <c r="L162" i="1" s="1"/>
  <c r="N162" i="1" s="1"/>
  <c r="P162" i="1" s="1"/>
  <c r="R162" i="1" s="1"/>
  <c r="T162" i="1" s="1"/>
  <c r="V162" i="1" s="1"/>
  <c r="X162" i="1" s="1"/>
  <c r="Z162" i="1" s="1"/>
  <c r="AT161" i="1"/>
  <c r="AV161" i="1" s="1"/>
  <c r="AX161" i="1" s="1"/>
  <c r="AZ161" i="1" s="1"/>
  <c r="BB161" i="1" s="1"/>
  <c r="BD161" i="1" s="1"/>
  <c r="BF161" i="1" s="1"/>
  <c r="AC161" i="1"/>
  <c r="AE161" i="1" s="1"/>
  <c r="AG161" i="1" s="1"/>
  <c r="AI161" i="1" s="1"/>
  <c r="AK161" i="1" s="1"/>
  <c r="AM161" i="1" s="1"/>
  <c r="AO161" i="1" s="1"/>
  <c r="AQ161" i="1" s="1"/>
  <c r="F161" i="1"/>
  <c r="H161" i="1" s="1"/>
  <c r="J161" i="1" s="1"/>
  <c r="L161" i="1" s="1"/>
  <c r="N161" i="1" s="1"/>
  <c r="P161" i="1" s="1"/>
  <c r="R161" i="1" s="1"/>
  <c r="T161" i="1" s="1"/>
  <c r="V161" i="1" s="1"/>
  <c r="X161" i="1" s="1"/>
  <c r="Z161" i="1" s="1"/>
  <c r="AT160" i="1"/>
  <c r="AV160" i="1" s="1"/>
  <c r="AX160" i="1" s="1"/>
  <c r="AZ160" i="1" s="1"/>
  <c r="BB160" i="1" s="1"/>
  <c r="BD160" i="1" s="1"/>
  <c r="BF160" i="1" s="1"/>
  <c r="AC160" i="1"/>
  <c r="AE160" i="1" s="1"/>
  <c r="AG160" i="1" s="1"/>
  <c r="AI160" i="1" s="1"/>
  <c r="AK160" i="1" s="1"/>
  <c r="AM160" i="1" s="1"/>
  <c r="AO160" i="1" s="1"/>
  <c r="AQ160" i="1" s="1"/>
  <c r="F160" i="1"/>
  <c r="H160" i="1" s="1"/>
  <c r="J160" i="1" s="1"/>
  <c r="L160" i="1" s="1"/>
  <c r="N160" i="1" s="1"/>
  <c r="P160" i="1" s="1"/>
  <c r="R160" i="1" s="1"/>
  <c r="T160" i="1" s="1"/>
  <c r="V160" i="1" s="1"/>
  <c r="X160" i="1" s="1"/>
  <c r="Z160" i="1" s="1"/>
  <c r="AT159" i="1"/>
  <c r="AV159" i="1" s="1"/>
  <c r="AX159" i="1" s="1"/>
  <c r="AZ159" i="1" s="1"/>
  <c r="BB159" i="1" s="1"/>
  <c r="BD159" i="1" s="1"/>
  <c r="BF159" i="1" s="1"/>
  <c r="AC159" i="1"/>
  <c r="AE159" i="1" s="1"/>
  <c r="AG159" i="1" s="1"/>
  <c r="AI159" i="1" s="1"/>
  <c r="AK159" i="1" s="1"/>
  <c r="AM159" i="1" s="1"/>
  <c r="AO159" i="1" s="1"/>
  <c r="AQ159" i="1" s="1"/>
  <c r="F159" i="1"/>
  <c r="H159" i="1" s="1"/>
  <c r="J159" i="1" s="1"/>
  <c r="L159" i="1" s="1"/>
  <c r="N159" i="1" s="1"/>
  <c r="P159" i="1" s="1"/>
  <c r="R159" i="1" s="1"/>
  <c r="T159" i="1" s="1"/>
  <c r="V159" i="1" s="1"/>
  <c r="X159" i="1" s="1"/>
  <c r="Z159" i="1" s="1"/>
  <c r="AT158" i="1"/>
  <c r="AV158" i="1" s="1"/>
  <c r="AX158" i="1" s="1"/>
  <c r="AZ158" i="1" s="1"/>
  <c r="BB158" i="1" s="1"/>
  <c r="BD158" i="1" s="1"/>
  <c r="BF158" i="1" s="1"/>
  <c r="AC158" i="1"/>
  <c r="AE158" i="1" s="1"/>
  <c r="AG158" i="1" s="1"/>
  <c r="AI158" i="1" s="1"/>
  <c r="AK158" i="1" s="1"/>
  <c r="AM158" i="1" s="1"/>
  <c r="AO158" i="1" s="1"/>
  <c r="AQ158" i="1" s="1"/>
  <c r="F158" i="1"/>
  <c r="H158" i="1" s="1"/>
  <c r="J158" i="1" s="1"/>
  <c r="L158" i="1" s="1"/>
  <c r="N158" i="1" s="1"/>
  <c r="P158" i="1" s="1"/>
  <c r="R158" i="1" s="1"/>
  <c r="T158" i="1" s="1"/>
  <c r="V158" i="1" s="1"/>
  <c r="X158" i="1" s="1"/>
  <c r="Z158" i="1" s="1"/>
  <c r="AT157" i="1"/>
  <c r="AV157" i="1" s="1"/>
  <c r="AX157" i="1" s="1"/>
  <c r="AZ157" i="1" s="1"/>
  <c r="BB157" i="1" s="1"/>
  <c r="BD157" i="1" s="1"/>
  <c r="BF157" i="1" s="1"/>
  <c r="AC157" i="1"/>
  <c r="AE157" i="1" s="1"/>
  <c r="AG157" i="1" s="1"/>
  <c r="AI157" i="1" s="1"/>
  <c r="AK157" i="1" s="1"/>
  <c r="AM157" i="1" s="1"/>
  <c r="AO157" i="1" s="1"/>
  <c r="AQ157" i="1" s="1"/>
  <c r="F157" i="1"/>
  <c r="H157" i="1" s="1"/>
  <c r="J157" i="1" s="1"/>
  <c r="L157" i="1" s="1"/>
  <c r="N157" i="1" s="1"/>
  <c r="P157" i="1" s="1"/>
  <c r="R157" i="1" s="1"/>
  <c r="T157" i="1" s="1"/>
  <c r="V157" i="1" s="1"/>
  <c r="X157" i="1" s="1"/>
  <c r="Z157" i="1" s="1"/>
  <c r="AT156" i="1"/>
  <c r="AV156" i="1" s="1"/>
  <c r="AX156" i="1" s="1"/>
  <c r="AZ156" i="1" s="1"/>
  <c r="BB156" i="1" s="1"/>
  <c r="BD156" i="1" s="1"/>
  <c r="BF156" i="1" s="1"/>
  <c r="AC156" i="1"/>
  <c r="AE156" i="1" s="1"/>
  <c r="AG156" i="1" s="1"/>
  <c r="AI156" i="1" s="1"/>
  <c r="AK156" i="1" s="1"/>
  <c r="AM156" i="1" s="1"/>
  <c r="AO156" i="1" s="1"/>
  <c r="AQ156" i="1" s="1"/>
  <c r="F156" i="1"/>
  <c r="H156" i="1" s="1"/>
  <c r="J156" i="1" s="1"/>
  <c r="L156" i="1" s="1"/>
  <c r="N156" i="1" s="1"/>
  <c r="P156" i="1" s="1"/>
  <c r="R156" i="1" s="1"/>
  <c r="T156" i="1" s="1"/>
  <c r="V156" i="1" s="1"/>
  <c r="X156" i="1" s="1"/>
  <c r="Z156" i="1" s="1"/>
  <c r="AT155" i="1"/>
  <c r="AV155" i="1" s="1"/>
  <c r="AX155" i="1" s="1"/>
  <c r="AZ155" i="1" s="1"/>
  <c r="BB155" i="1" s="1"/>
  <c r="BD155" i="1" s="1"/>
  <c r="BF155" i="1" s="1"/>
  <c r="AC155" i="1"/>
  <c r="AE155" i="1" s="1"/>
  <c r="AG155" i="1" s="1"/>
  <c r="AI155" i="1" s="1"/>
  <c r="AK155" i="1" s="1"/>
  <c r="AM155" i="1" s="1"/>
  <c r="AO155" i="1" s="1"/>
  <c r="AQ155" i="1" s="1"/>
  <c r="W155" i="1"/>
  <c r="F155" i="1"/>
  <c r="H155" i="1" s="1"/>
  <c r="J155" i="1" s="1"/>
  <c r="L155" i="1" s="1"/>
  <c r="N155" i="1" s="1"/>
  <c r="P155" i="1" s="1"/>
  <c r="R155" i="1" s="1"/>
  <c r="T155" i="1" s="1"/>
  <c r="V155" i="1" s="1"/>
  <c r="X155" i="1" s="1"/>
  <c r="Z155" i="1" s="1"/>
  <c r="AT154" i="1"/>
  <c r="AV154" i="1" s="1"/>
  <c r="AX154" i="1" s="1"/>
  <c r="AZ154" i="1" s="1"/>
  <c r="BB154" i="1" s="1"/>
  <c r="BD154" i="1" s="1"/>
  <c r="BF154" i="1" s="1"/>
  <c r="AC154" i="1"/>
  <c r="AE154" i="1" s="1"/>
  <c r="AG154" i="1" s="1"/>
  <c r="AI154" i="1" s="1"/>
  <c r="AK154" i="1" s="1"/>
  <c r="AM154" i="1" s="1"/>
  <c r="AO154" i="1" s="1"/>
  <c r="AQ154" i="1" s="1"/>
  <c r="F154" i="1"/>
  <c r="H154" i="1" s="1"/>
  <c r="J154" i="1" s="1"/>
  <c r="L154" i="1" s="1"/>
  <c r="N154" i="1" s="1"/>
  <c r="P154" i="1" s="1"/>
  <c r="R154" i="1" s="1"/>
  <c r="T154" i="1" s="1"/>
  <c r="V154" i="1" s="1"/>
  <c r="X154" i="1" s="1"/>
  <c r="Z154" i="1" s="1"/>
  <c r="AV153" i="1"/>
  <c r="AX153" i="1" s="1"/>
  <c r="AZ153" i="1" s="1"/>
  <c r="BB153" i="1" s="1"/>
  <c r="BD153" i="1" s="1"/>
  <c r="BF153" i="1" s="1"/>
  <c r="AT153" i="1"/>
  <c r="AC153" i="1"/>
  <c r="AE153" i="1" s="1"/>
  <c r="AG153" i="1" s="1"/>
  <c r="AI153" i="1" s="1"/>
  <c r="AK153" i="1" s="1"/>
  <c r="AM153" i="1" s="1"/>
  <c r="AO153" i="1" s="1"/>
  <c r="AQ153" i="1" s="1"/>
  <c r="F153" i="1"/>
  <c r="H153" i="1" s="1"/>
  <c r="J153" i="1" s="1"/>
  <c r="L153" i="1" s="1"/>
  <c r="N153" i="1" s="1"/>
  <c r="P153" i="1" s="1"/>
  <c r="R153" i="1" s="1"/>
  <c r="T153" i="1" s="1"/>
  <c r="V153" i="1" s="1"/>
  <c r="X153" i="1" s="1"/>
  <c r="Z153" i="1" s="1"/>
  <c r="BE152" i="1"/>
  <c r="BC152" i="1"/>
  <c r="BA152" i="1"/>
  <c r="AY152" i="1"/>
  <c r="AW152" i="1"/>
  <c r="AU152" i="1"/>
  <c r="AS152" i="1"/>
  <c r="AR152" i="1"/>
  <c r="AP152" i="1"/>
  <c r="AN152" i="1"/>
  <c r="AL152" i="1"/>
  <c r="AJ152" i="1"/>
  <c r="AH152" i="1"/>
  <c r="AF152" i="1"/>
  <c r="AD152" i="1"/>
  <c r="AB152" i="1"/>
  <c r="AA152" i="1"/>
  <c r="Y152" i="1"/>
  <c r="W152" i="1"/>
  <c r="U152" i="1"/>
  <c r="S152" i="1"/>
  <c r="Q152" i="1"/>
  <c r="O152" i="1"/>
  <c r="M152" i="1"/>
  <c r="K152" i="1"/>
  <c r="I152" i="1"/>
  <c r="G152" i="1"/>
  <c r="E152" i="1"/>
  <c r="D152" i="1"/>
  <c r="BD151" i="1"/>
  <c r="BF151" i="1" s="1"/>
  <c r="AO151" i="1"/>
  <c r="AQ151" i="1" s="1"/>
  <c r="X151" i="1"/>
  <c r="Z151" i="1" s="1"/>
  <c r="AV150" i="1"/>
  <c r="AX150" i="1" s="1"/>
  <c r="AZ150" i="1" s="1"/>
  <c r="BB150" i="1" s="1"/>
  <c r="BD150" i="1" s="1"/>
  <c r="BF150" i="1" s="1"/>
  <c r="AE150" i="1"/>
  <c r="AG150" i="1" s="1"/>
  <c r="AI150" i="1" s="1"/>
  <c r="AK150" i="1" s="1"/>
  <c r="AM150" i="1" s="1"/>
  <c r="AO150" i="1" s="1"/>
  <c r="AQ150" i="1" s="1"/>
  <c r="H150" i="1"/>
  <c r="J150" i="1" s="1"/>
  <c r="L150" i="1" s="1"/>
  <c r="N150" i="1" s="1"/>
  <c r="P150" i="1" s="1"/>
  <c r="R150" i="1" s="1"/>
  <c r="T150" i="1" s="1"/>
  <c r="V150" i="1" s="1"/>
  <c r="X150" i="1" s="1"/>
  <c r="Z150" i="1" s="1"/>
  <c r="AV149" i="1"/>
  <c r="AX149" i="1" s="1"/>
  <c r="AZ149" i="1" s="1"/>
  <c r="BB149" i="1" s="1"/>
  <c r="BD149" i="1" s="1"/>
  <c r="BF149" i="1" s="1"/>
  <c r="AE149" i="1"/>
  <c r="AG149" i="1" s="1"/>
  <c r="AI149" i="1" s="1"/>
  <c r="AK149" i="1" s="1"/>
  <c r="AM149" i="1" s="1"/>
  <c r="AO149" i="1" s="1"/>
  <c r="AQ149" i="1" s="1"/>
  <c r="H149" i="1"/>
  <c r="J149" i="1" s="1"/>
  <c r="L149" i="1" s="1"/>
  <c r="N149" i="1" s="1"/>
  <c r="P149" i="1" s="1"/>
  <c r="R149" i="1" s="1"/>
  <c r="T149" i="1" s="1"/>
  <c r="V149" i="1" s="1"/>
  <c r="X149" i="1" s="1"/>
  <c r="Z149" i="1" s="1"/>
  <c r="AT148" i="1"/>
  <c r="AV148" i="1" s="1"/>
  <c r="AX148" i="1" s="1"/>
  <c r="AZ148" i="1" s="1"/>
  <c r="BB148" i="1" s="1"/>
  <c r="BD148" i="1" s="1"/>
  <c r="BF148" i="1" s="1"/>
  <c r="AC148" i="1"/>
  <c r="AE148" i="1" s="1"/>
  <c r="AG148" i="1" s="1"/>
  <c r="AI148" i="1" s="1"/>
  <c r="AK148" i="1" s="1"/>
  <c r="AM148" i="1" s="1"/>
  <c r="AO148" i="1" s="1"/>
  <c r="AQ148" i="1" s="1"/>
  <c r="F148" i="1"/>
  <c r="H148" i="1" s="1"/>
  <c r="J148" i="1" s="1"/>
  <c r="L148" i="1" s="1"/>
  <c r="N148" i="1" s="1"/>
  <c r="P148" i="1" s="1"/>
  <c r="R148" i="1" s="1"/>
  <c r="T148" i="1" s="1"/>
  <c r="V148" i="1" s="1"/>
  <c r="X148" i="1" s="1"/>
  <c r="Z148" i="1" s="1"/>
  <c r="AT147" i="1"/>
  <c r="AV147" i="1" s="1"/>
  <c r="AX147" i="1" s="1"/>
  <c r="AZ147" i="1" s="1"/>
  <c r="BB147" i="1" s="1"/>
  <c r="BD147" i="1" s="1"/>
  <c r="BF147" i="1" s="1"/>
  <c r="AC147" i="1"/>
  <c r="AE147" i="1" s="1"/>
  <c r="AG147" i="1" s="1"/>
  <c r="AI147" i="1" s="1"/>
  <c r="AK147" i="1" s="1"/>
  <c r="AM147" i="1" s="1"/>
  <c r="AO147" i="1" s="1"/>
  <c r="AQ147" i="1" s="1"/>
  <c r="F147" i="1"/>
  <c r="H147" i="1" s="1"/>
  <c r="J147" i="1" s="1"/>
  <c r="L147" i="1" s="1"/>
  <c r="N147" i="1" s="1"/>
  <c r="P147" i="1" s="1"/>
  <c r="R147" i="1" s="1"/>
  <c r="T147" i="1" s="1"/>
  <c r="V147" i="1" s="1"/>
  <c r="X147" i="1" s="1"/>
  <c r="Z147" i="1" s="1"/>
  <c r="BE146" i="1"/>
  <c r="BC146" i="1"/>
  <c r="BA146" i="1"/>
  <c r="AY146" i="1"/>
  <c r="AW146" i="1"/>
  <c r="AU146" i="1"/>
  <c r="AS146" i="1"/>
  <c r="AR146" i="1"/>
  <c r="AP146" i="1"/>
  <c r="AN146" i="1"/>
  <c r="AL146" i="1"/>
  <c r="AJ146" i="1"/>
  <c r="AH146" i="1"/>
  <c r="AF146" i="1"/>
  <c r="AD146" i="1"/>
  <c r="AB146" i="1"/>
  <c r="AA146" i="1"/>
  <c r="Y146" i="1"/>
  <c r="W146" i="1"/>
  <c r="U146" i="1"/>
  <c r="S146" i="1"/>
  <c r="Q146" i="1"/>
  <c r="O146" i="1"/>
  <c r="M146" i="1"/>
  <c r="K146" i="1"/>
  <c r="I146" i="1"/>
  <c r="G146" i="1"/>
  <c r="E146" i="1"/>
  <c r="D146" i="1"/>
  <c r="AV145" i="1"/>
  <c r="AX145" i="1" s="1"/>
  <c r="AZ145" i="1" s="1"/>
  <c r="BB145" i="1" s="1"/>
  <c r="BD145" i="1" s="1"/>
  <c r="BF145" i="1" s="1"/>
  <c r="AE145" i="1"/>
  <c r="AG145" i="1" s="1"/>
  <c r="AI145" i="1" s="1"/>
  <c r="AK145" i="1" s="1"/>
  <c r="AM145" i="1" s="1"/>
  <c r="AO145" i="1" s="1"/>
  <c r="AQ145" i="1" s="1"/>
  <c r="H145" i="1"/>
  <c r="J145" i="1" s="1"/>
  <c r="L145" i="1" s="1"/>
  <c r="N145" i="1" s="1"/>
  <c r="P145" i="1" s="1"/>
  <c r="R145" i="1" s="1"/>
  <c r="T145" i="1" s="1"/>
  <c r="V145" i="1" s="1"/>
  <c r="X145" i="1" s="1"/>
  <c r="Z145" i="1" s="1"/>
  <c r="AT144" i="1"/>
  <c r="AV144" i="1" s="1"/>
  <c r="AX144" i="1" s="1"/>
  <c r="AZ144" i="1" s="1"/>
  <c r="BB144" i="1" s="1"/>
  <c r="BD144" i="1" s="1"/>
  <c r="BF144" i="1" s="1"/>
  <c r="AC144" i="1"/>
  <c r="AE144" i="1" s="1"/>
  <c r="AG144" i="1" s="1"/>
  <c r="AI144" i="1" s="1"/>
  <c r="AK144" i="1" s="1"/>
  <c r="AM144" i="1" s="1"/>
  <c r="AO144" i="1" s="1"/>
  <c r="AQ144" i="1" s="1"/>
  <c r="F144" i="1"/>
  <c r="H144" i="1" s="1"/>
  <c r="J144" i="1" s="1"/>
  <c r="L144" i="1" s="1"/>
  <c r="N144" i="1" s="1"/>
  <c r="P144" i="1" s="1"/>
  <c r="R144" i="1" s="1"/>
  <c r="T144" i="1" s="1"/>
  <c r="V144" i="1" s="1"/>
  <c r="X144" i="1" s="1"/>
  <c r="Z144" i="1" s="1"/>
  <c r="BE143" i="1"/>
  <c r="BC143" i="1"/>
  <c r="BA143" i="1"/>
  <c r="AY143" i="1"/>
  <c r="AW143" i="1"/>
  <c r="AU143" i="1"/>
  <c r="AS143" i="1"/>
  <c r="AR143" i="1"/>
  <c r="AP143" i="1"/>
  <c r="AN143" i="1"/>
  <c r="AL143" i="1"/>
  <c r="AJ143" i="1"/>
  <c r="AH143" i="1"/>
  <c r="AF143" i="1"/>
  <c r="AD143" i="1"/>
  <c r="AB143" i="1"/>
  <c r="AA143" i="1"/>
  <c r="Y143" i="1"/>
  <c r="W143" i="1"/>
  <c r="U143" i="1"/>
  <c r="S143" i="1"/>
  <c r="Q143" i="1"/>
  <c r="O143" i="1"/>
  <c r="M143" i="1"/>
  <c r="K143" i="1"/>
  <c r="I143" i="1"/>
  <c r="G143" i="1"/>
  <c r="E143" i="1"/>
  <c r="D143" i="1"/>
  <c r="BB142" i="1"/>
  <c r="BD142" i="1" s="1"/>
  <c r="BF142" i="1" s="1"/>
  <c r="AM142" i="1"/>
  <c r="AO142" i="1" s="1"/>
  <c r="AQ142" i="1" s="1"/>
  <c r="T142" i="1"/>
  <c r="V142" i="1" s="1"/>
  <c r="X142" i="1" s="1"/>
  <c r="Z142" i="1" s="1"/>
  <c r="AZ141" i="1"/>
  <c r="BB141" i="1" s="1"/>
  <c r="BD141" i="1" s="1"/>
  <c r="BF141" i="1" s="1"/>
  <c r="AK141" i="1"/>
  <c r="AM141" i="1" s="1"/>
  <c r="AO141" i="1" s="1"/>
  <c r="AQ141" i="1" s="1"/>
  <c r="P141" i="1"/>
  <c r="R141" i="1" s="1"/>
  <c r="T141" i="1" s="1"/>
  <c r="V141" i="1" s="1"/>
  <c r="X141" i="1" s="1"/>
  <c r="Z141" i="1" s="1"/>
  <c r="AX140" i="1"/>
  <c r="AZ140" i="1" s="1"/>
  <c r="BB140" i="1" s="1"/>
  <c r="BD140" i="1" s="1"/>
  <c r="BF140" i="1" s="1"/>
  <c r="AI140" i="1"/>
  <c r="AK140" i="1" s="1"/>
  <c r="AM140" i="1" s="1"/>
  <c r="AO140" i="1" s="1"/>
  <c r="AQ140" i="1" s="1"/>
  <c r="L140" i="1"/>
  <c r="N140" i="1" s="1"/>
  <c r="P140" i="1" s="1"/>
  <c r="R140" i="1" s="1"/>
  <c r="T140" i="1" s="1"/>
  <c r="V140" i="1" s="1"/>
  <c r="X140" i="1" s="1"/>
  <c r="Z140" i="1" s="1"/>
  <c r="AV139" i="1"/>
  <c r="AX139" i="1" s="1"/>
  <c r="AZ139" i="1" s="1"/>
  <c r="BB139" i="1" s="1"/>
  <c r="BD139" i="1" s="1"/>
  <c r="BF139" i="1" s="1"/>
  <c r="AE139" i="1"/>
  <c r="AG139" i="1" s="1"/>
  <c r="AI139" i="1" s="1"/>
  <c r="AK139" i="1" s="1"/>
  <c r="AM139" i="1" s="1"/>
  <c r="AO139" i="1" s="1"/>
  <c r="AQ139" i="1" s="1"/>
  <c r="H139" i="1"/>
  <c r="J139" i="1" s="1"/>
  <c r="L139" i="1" s="1"/>
  <c r="N139" i="1" s="1"/>
  <c r="P139" i="1" s="1"/>
  <c r="R139" i="1" s="1"/>
  <c r="T139" i="1" s="1"/>
  <c r="V139" i="1" s="1"/>
  <c r="X139" i="1" s="1"/>
  <c r="Z139" i="1" s="1"/>
  <c r="AV138" i="1"/>
  <c r="AX138" i="1" s="1"/>
  <c r="AZ138" i="1" s="1"/>
  <c r="BB138" i="1" s="1"/>
  <c r="BD138" i="1" s="1"/>
  <c r="BF138" i="1" s="1"/>
  <c r="AE138" i="1"/>
  <c r="AG138" i="1" s="1"/>
  <c r="AI138" i="1" s="1"/>
  <c r="AK138" i="1" s="1"/>
  <c r="AM138" i="1" s="1"/>
  <c r="AO138" i="1" s="1"/>
  <c r="AQ138" i="1" s="1"/>
  <c r="H138" i="1"/>
  <c r="J138" i="1" s="1"/>
  <c r="L138" i="1" s="1"/>
  <c r="N138" i="1" s="1"/>
  <c r="P138" i="1" s="1"/>
  <c r="R138" i="1" s="1"/>
  <c r="T138" i="1" s="1"/>
  <c r="V138" i="1" s="1"/>
  <c r="X138" i="1" s="1"/>
  <c r="Z138" i="1" s="1"/>
  <c r="G138" i="1"/>
  <c r="AV137" i="1"/>
  <c r="AX137" i="1" s="1"/>
  <c r="AZ137" i="1" s="1"/>
  <c r="BB137" i="1" s="1"/>
  <c r="BD137" i="1" s="1"/>
  <c r="BF137" i="1" s="1"/>
  <c r="AE137" i="1"/>
  <c r="AG137" i="1" s="1"/>
  <c r="AI137" i="1" s="1"/>
  <c r="AK137" i="1" s="1"/>
  <c r="AM137" i="1" s="1"/>
  <c r="AO137" i="1" s="1"/>
  <c r="AQ137" i="1" s="1"/>
  <c r="I137" i="1"/>
  <c r="G137" i="1"/>
  <c r="H137" i="1" s="1"/>
  <c r="AV136" i="1"/>
  <c r="AX136" i="1" s="1"/>
  <c r="AZ136" i="1" s="1"/>
  <c r="BB136" i="1" s="1"/>
  <c r="BD136" i="1" s="1"/>
  <c r="BF136" i="1" s="1"/>
  <c r="AE136" i="1"/>
  <c r="AG136" i="1" s="1"/>
  <c r="AI136" i="1" s="1"/>
  <c r="AK136" i="1" s="1"/>
  <c r="AM136" i="1" s="1"/>
  <c r="AO136" i="1" s="1"/>
  <c r="AQ136" i="1" s="1"/>
  <c r="H136" i="1"/>
  <c r="J136" i="1" s="1"/>
  <c r="L136" i="1" s="1"/>
  <c r="N136" i="1" s="1"/>
  <c r="P136" i="1" s="1"/>
  <c r="R136" i="1" s="1"/>
  <c r="T136" i="1" s="1"/>
  <c r="V136" i="1" s="1"/>
  <c r="X136" i="1" s="1"/>
  <c r="Z136" i="1" s="1"/>
  <c r="AV135" i="1"/>
  <c r="AX135" i="1" s="1"/>
  <c r="AZ135" i="1" s="1"/>
  <c r="BB135" i="1" s="1"/>
  <c r="BD135" i="1" s="1"/>
  <c r="BF135" i="1" s="1"/>
  <c r="AE135" i="1"/>
  <c r="AG135" i="1" s="1"/>
  <c r="AI135" i="1" s="1"/>
  <c r="AK135" i="1" s="1"/>
  <c r="AM135" i="1" s="1"/>
  <c r="AO135" i="1" s="1"/>
  <c r="AQ135" i="1" s="1"/>
  <c r="H135" i="1"/>
  <c r="J135" i="1" s="1"/>
  <c r="L135" i="1" s="1"/>
  <c r="N135" i="1" s="1"/>
  <c r="P135" i="1" s="1"/>
  <c r="R135" i="1" s="1"/>
  <c r="T135" i="1" s="1"/>
  <c r="V135" i="1" s="1"/>
  <c r="X135" i="1" s="1"/>
  <c r="Z135" i="1" s="1"/>
  <c r="AT134" i="1"/>
  <c r="AV134" i="1" s="1"/>
  <c r="AX134" i="1" s="1"/>
  <c r="AZ134" i="1" s="1"/>
  <c r="BB134" i="1" s="1"/>
  <c r="BD134" i="1" s="1"/>
  <c r="BF134" i="1" s="1"/>
  <c r="AC134" i="1"/>
  <c r="AE134" i="1" s="1"/>
  <c r="AG134" i="1" s="1"/>
  <c r="AI134" i="1" s="1"/>
  <c r="AK134" i="1" s="1"/>
  <c r="AM134" i="1" s="1"/>
  <c r="AO134" i="1" s="1"/>
  <c r="AQ134" i="1" s="1"/>
  <c r="F134" i="1"/>
  <c r="H134" i="1" s="1"/>
  <c r="J134" i="1" s="1"/>
  <c r="L134" i="1" s="1"/>
  <c r="N134" i="1" s="1"/>
  <c r="P134" i="1" s="1"/>
  <c r="R134" i="1" s="1"/>
  <c r="T134" i="1" s="1"/>
  <c r="V134" i="1" s="1"/>
  <c r="X134" i="1" s="1"/>
  <c r="Z134" i="1" s="1"/>
  <c r="AT133" i="1"/>
  <c r="AV133" i="1" s="1"/>
  <c r="AX133" i="1" s="1"/>
  <c r="AZ133" i="1" s="1"/>
  <c r="BB133" i="1" s="1"/>
  <c r="BD133" i="1" s="1"/>
  <c r="BF133" i="1" s="1"/>
  <c r="AC133" i="1"/>
  <c r="AE133" i="1" s="1"/>
  <c r="AG133" i="1" s="1"/>
  <c r="AI133" i="1" s="1"/>
  <c r="AK133" i="1" s="1"/>
  <c r="AM133" i="1" s="1"/>
  <c r="AO133" i="1" s="1"/>
  <c r="AQ133" i="1" s="1"/>
  <c r="F133" i="1"/>
  <c r="H133" i="1" s="1"/>
  <c r="J133" i="1" s="1"/>
  <c r="L133" i="1" s="1"/>
  <c r="N133" i="1" s="1"/>
  <c r="P133" i="1" s="1"/>
  <c r="R133" i="1" s="1"/>
  <c r="T133" i="1" s="1"/>
  <c r="V133" i="1" s="1"/>
  <c r="X133" i="1" s="1"/>
  <c r="Z133" i="1" s="1"/>
  <c r="BE131" i="1"/>
  <c r="BC131" i="1"/>
  <c r="BA131" i="1"/>
  <c r="AY131" i="1"/>
  <c r="AW131" i="1"/>
  <c r="AU131" i="1"/>
  <c r="AS131" i="1"/>
  <c r="AR131" i="1"/>
  <c r="AP131" i="1"/>
  <c r="AN131" i="1"/>
  <c r="AL131" i="1"/>
  <c r="AJ131" i="1"/>
  <c r="AH131" i="1"/>
  <c r="AF131" i="1"/>
  <c r="AD131" i="1"/>
  <c r="AB131" i="1"/>
  <c r="AA131" i="1"/>
  <c r="Y131" i="1"/>
  <c r="W131" i="1"/>
  <c r="U131" i="1"/>
  <c r="S131" i="1"/>
  <c r="Q131" i="1"/>
  <c r="O131" i="1"/>
  <c r="M131" i="1"/>
  <c r="K131" i="1"/>
  <c r="I131" i="1"/>
  <c r="G131" i="1"/>
  <c r="E131" i="1"/>
  <c r="D131" i="1"/>
  <c r="AT130" i="1"/>
  <c r="AV130" i="1" s="1"/>
  <c r="AX130" i="1" s="1"/>
  <c r="AZ130" i="1" s="1"/>
  <c r="BB130" i="1" s="1"/>
  <c r="BD130" i="1" s="1"/>
  <c r="BF130" i="1" s="1"/>
  <c r="AC130" i="1"/>
  <c r="AE130" i="1" s="1"/>
  <c r="AG130" i="1" s="1"/>
  <c r="AI130" i="1" s="1"/>
  <c r="AK130" i="1" s="1"/>
  <c r="AM130" i="1" s="1"/>
  <c r="AO130" i="1" s="1"/>
  <c r="AQ130" i="1" s="1"/>
  <c r="F130" i="1"/>
  <c r="H130" i="1" s="1"/>
  <c r="J130" i="1" s="1"/>
  <c r="L130" i="1" s="1"/>
  <c r="N130" i="1" s="1"/>
  <c r="P130" i="1" s="1"/>
  <c r="R130" i="1" s="1"/>
  <c r="T130" i="1" s="1"/>
  <c r="V130" i="1" s="1"/>
  <c r="X130" i="1" s="1"/>
  <c r="Z130" i="1" s="1"/>
  <c r="AT129" i="1"/>
  <c r="AV129" i="1" s="1"/>
  <c r="AX129" i="1" s="1"/>
  <c r="AZ129" i="1" s="1"/>
  <c r="BB129" i="1" s="1"/>
  <c r="BD129" i="1" s="1"/>
  <c r="BF129" i="1" s="1"/>
  <c r="AC129" i="1"/>
  <c r="AE129" i="1" s="1"/>
  <c r="AG129" i="1" s="1"/>
  <c r="AI129" i="1" s="1"/>
  <c r="AK129" i="1" s="1"/>
  <c r="AM129" i="1" s="1"/>
  <c r="AO129" i="1" s="1"/>
  <c r="AQ129" i="1" s="1"/>
  <c r="F129" i="1"/>
  <c r="H129" i="1" s="1"/>
  <c r="J129" i="1" s="1"/>
  <c r="L129" i="1" s="1"/>
  <c r="N129" i="1" s="1"/>
  <c r="P129" i="1" s="1"/>
  <c r="R129" i="1" s="1"/>
  <c r="T129" i="1" s="1"/>
  <c r="V129" i="1" s="1"/>
  <c r="X129" i="1" s="1"/>
  <c r="Z129" i="1" s="1"/>
  <c r="BE127" i="1"/>
  <c r="BC127" i="1"/>
  <c r="BA127" i="1"/>
  <c r="AY127" i="1"/>
  <c r="AW127" i="1"/>
  <c r="AU127" i="1"/>
  <c r="AS127" i="1"/>
  <c r="AR127" i="1"/>
  <c r="AP127" i="1"/>
  <c r="AN127" i="1"/>
  <c r="AL127" i="1"/>
  <c r="AJ127" i="1"/>
  <c r="AH127" i="1"/>
  <c r="AF127" i="1"/>
  <c r="AD127" i="1"/>
  <c r="AB127" i="1"/>
  <c r="AA127" i="1"/>
  <c r="Y127" i="1"/>
  <c r="W127" i="1"/>
  <c r="U127" i="1"/>
  <c r="S127" i="1"/>
  <c r="Q127" i="1"/>
  <c r="O127" i="1"/>
  <c r="M127" i="1"/>
  <c r="K127" i="1"/>
  <c r="I127" i="1"/>
  <c r="G127" i="1"/>
  <c r="E127" i="1"/>
  <c r="D127" i="1"/>
  <c r="AT126" i="1"/>
  <c r="AV126" i="1" s="1"/>
  <c r="AX126" i="1" s="1"/>
  <c r="AZ126" i="1" s="1"/>
  <c r="BB126" i="1" s="1"/>
  <c r="BD126" i="1" s="1"/>
  <c r="BF126" i="1" s="1"/>
  <c r="AC126" i="1"/>
  <c r="AE126" i="1" s="1"/>
  <c r="AG126" i="1" s="1"/>
  <c r="AI126" i="1" s="1"/>
  <c r="AK126" i="1" s="1"/>
  <c r="AM126" i="1" s="1"/>
  <c r="AO126" i="1" s="1"/>
  <c r="AQ126" i="1" s="1"/>
  <c r="F126" i="1"/>
  <c r="H126" i="1" s="1"/>
  <c r="J126" i="1" s="1"/>
  <c r="L126" i="1" s="1"/>
  <c r="N126" i="1" s="1"/>
  <c r="P126" i="1" s="1"/>
  <c r="R126" i="1" s="1"/>
  <c r="T126" i="1" s="1"/>
  <c r="V126" i="1" s="1"/>
  <c r="X126" i="1" s="1"/>
  <c r="Z126" i="1" s="1"/>
  <c r="AT125" i="1"/>
  <c r="AV125" i="1" s="1"/>
  <c r="AX125" i="1" s="1"/>
  <c r="AZ125" i="1" s="1"/>
  <c r="BB125" i="1" s="1"/>
  <c r="BD125" i="1" s="1"/>
  <c r="BF125" i="1" s="1"/>
  <c r="AC125" i="1"/>
  <c r="AE125" i="1" s="1"/>
  <c r="AG125" i="1" s="1"/>
  <c r="AI125" i="1" s="1"/>
  <c r="AK125" i="1" s="1"/>
  <c r="AM125" i="1" s="1"/>
  <c r="AO125" i="1" s="1"/>
  <c r="AQ125" i="1" s="1"/>
  <c r="F125" i="1"/>
  <c r="H125" i="1" s="1"/>
  <c r="J125" i="1" s="1"/>
  <c r="L125" i="1" s="1"/>
  <c r="N125" i="1" s="1"/>
  <c r="P125" i="1" s="1"/>
  <c r="R125" i="1" s="1"/>
  <c r="T125" i="1" s="1"/>
  <c r="V125" i="1" s="1"/>
  <c r="X125" i="1" s="1"/>
  <c r="Z125" i="1" s="1"/>
  <c r="AT124" i="1"/>
  <c r="AV124" i="1" s="1"/>
  <c r="AX124" i="1" s="1"/>
  <c r="AZ124" i="1" s="1"/>
  <c r="BB124" i="1" s="1"/>
  <c r="BD124" i="1" s="1"/>
  <c r="BF124" i="1" s="1"/>
  <c r="AC124" i="1"/>
  <c r="AE124" i="1" s="1"/>
  <c r="AG124" i="1" s="1"/>
  <c r="AI124" i="1" s="1"/>
  <c r="AK124" i="1" s="1"/>
  <c r="AM124" i="1" s="1"/>
  <c r="AO124" i="1" s="1"/>
  <c r="AQ124" i="1" s="1"/>
  <c r="F124" i="1"/>
  <c r="H124" i="1" s="1"/>
  <c r="J124" i="1" s="1"/>
  <c r="L124" i="1" s="1"/>
  <c r="N124" i="1" s="1"/>
  <c r="P124" i="1" s="1"/>
  <c r="R124" i="1" s="1"/>
  <c r="T124" i="1" s="1"/>
  <c r="V124" i="1" s="1"/>
  <c r="X124" i="1" s="1"/>
  <c r="Z124" i="1" s="1"/>
  <c r="AT123" i="1"/>
  <c r="AV123" i="1" s="1"/>
  <c r="AX123" i="1" s="1"/>
  <c r="AZ123" i="1" s="1"/>
  <c r="BB123" i="1" s="1"/>
  <c r="BD123" i="1" s="1"/>
  <c r="BF123" i="1" s="1"/>
  <c r="AC123" i="1"/>
  <c r="AE123" i="1" s="1"/>
  <c r="AG123" i="1" s="1"/>
  <c r="AI123" i="1" s="1"/>
  <c r="AK123" i="1" s="1"/>
  <c r="AM123" i="1" s="1"/>
  <c r="AO123" i="1" s="1"/>
  <c r="AQ123" i="1" s="1"/>
  <c r="F123" i="1"/>
  <c r="H123" i="1" s="1"/>
  <c r="J123" i="1" s="1"/>
  <c r="L123" i="1" s="1"/>
  <c r="N123" i="1" s="1"/>
  <c r="P123" i="1" s="1"/>
  <c r="R123" i="1" s="1"/>
  <c r="T123" i="1" s="1"/>
  <c r="V123" i="1" s="1"/>
  <c r="X123" i="1" s="1"/>
  <c r="Z123" i="1" s="1"/>
  <c r="AY122" i="1"/>
  <c r="AT122" i="1"/>
  <c r="AV122" i="1" s="1"/>
  <c r="AX122" i="1" s="1"/>
  <c r="AZ122" i="1" s="1"/>
  <c r="BB122" i="1" s="1"/>
  <c r="BD122" i="1" s="1"/>
  <c r="BF122" i="1" s="1"/>
  <c r="AJ122" i="1"/>
  <c r="AC122" i="1"/>
  <c r="AE122" i="1" s="1"/>
  <c r="AG122" i="1" s="1"/>
  <c r="AI122" i="1" s="1"/>
  <c r="AK122" i="1" s="1"/>
  <c r="AM122" i="1" s="1"/>
  <c r="AO122" i="1" s="1"/>
  <c r="AQ122" i="1" s="1"/>
  <c r="F122" i="1"/>
  <c r="H122" i="1" s="1"/>
  <c r="J122" i="1" s="1"/>
  <c r="L122" i="1" s="1"/>
  <c r="N122" i="1" s="1"/>
  <c r="P122" i="1" s="1"/>
  <c r="R122" i="1" s="1"/>
  <c r="T122" i="1" s="1"/>
  <c r="V122" i="1" s="1"/>
  <c r="X122" i="1" s="1"/>
  <c r="Z122" i="1" s="1"/>
  <c r="AT121" i="1"/>
  <c r="AV121" i="1" s="1"/>
  <c r="AX121" i="1" s="1"/>
  <c r="AZ121" i="1" s="1"/>
  <c r="BB121" i="1" s="1"/>
  <c r="BD121" i="1" s="1"/>
  <c r="BF121" i="1" s="1"/>
  <c r="AC121" i="1"/>
  <c r="AE121" i="1" s="1"/>
  <c r="AG121" i="1" s="1"/>
  <c r="AI121" i="1" s="1"/>
  <c r="AK121" i="1" s="1"/>
  <c r="AM121" i="1" s="1"/>
  <c r="AO121" i="1" s="1"/>
  <c r="AQ121" i="1" s="1"/>
  <c r="F121" i="1"/>
  <c r="H121" i="1" s="1"/>
  <c r="J121" i="1" s="1"/>
  <c r="L121" i="1" s="1"/>
  <c r="N121" i="1" s="1"/>
  <c r="P121" i="1" s="1"/>
  <c r="R121" i="1" s="1"/>
  <c r="T121" i="1" s="1"/>
  <c r="V121" i="1" s="1"/>
  <c r="X121" i="1" s="1"/>
  <c r="Z121" i="1" s="1"/>
  <c r="AT120" i="1"/>
  <c r="AV120" i="1" s="1"/>
  <c r="AX120" i="1" s="1"/>
  <c r="AZ120" i="1" s="1"/>
  <c r="BB120" i="1" s="1"/>
  <c r="BD120" i="1" s="1"/>
  <c r="BF120" i="1" s="1"/>
  <c r="AC120" i="1"/>
  <c r="AE120" i="1" s="1"/>
  <c r="AG120" i="1" s="1"/>
  <c r="AI120" i="1" s="1"/>
  <c r="AK120" i="1" s="1"/>
  <c r="AM120" i="1" s="1"/>
  <c r="AO120" i="1" s="1"/>
  <c r="AQ120" i="1" s="1"/>
  <c r="F120" i="1"/>
  <c r="H120" i="1" s="1"/>
  <c r="J120" i="1" s="1"/>
  <c r="L120" i="1" s="1"/>
  <c r="N120" i="1" s="1"/>
  <c r="P120" i="1" s="1"/>
  <c r="R120" i="1" s="1"/>
  <c r="T120" i="1" s="1"/>
  <c r="V120" i="1" s="1"/>
  <c r="X120" i="1" s="1"/>
  <c r="Z120" i="1" s="1"/>
  <c r="AT119" i="1"/>
  <c r="AV119" i="1" s="1"/>
  <c r="AX119" i="1" s="1"/>
  <c r="AZ119" i="1" s="1"/>
  <c r="BB119" i="1" s="1"/>
  <c r="BD119" i="1" s="1"/>
  <c r="BF119" i="1" s="1"/>
  <c r="AC119" i="1"/>
  <c r="AE119" i="1" s="1"/>
  <c r="AG119" i="1" s="1"/>
  <c r="AI119" i="1" s="1"/>
  <c r="AK119" i="1" s="1"/>
  <c r="AM119" i="1" s="1"/>
  <c r="AO119" i="1" s="1"/>
  <c r="AQ119" i="1" s="1"/>
  <c r="F119" i="1"/>
  <c r="H119" i="1" s="1"/>
  <c r="J119" i="1" s="1"/>
  <c r="L119" i="1" s="1"/>
  <c r="N119" i="1" s="1"/>
  <c r="P119" i="1" s="1"/>
  <c r="R119" i="1" s="1"/>
  <c r="T119" i="1" s="1"/>
  <c r="V119" i="1" s="1"/>
  <c r="X119" i="1" s="1"/>
  <c r="Z119" i="1" s="1"/>
  <c r="BE117" i="1"/>
  <c r="BC117" i="1"/>
  <c r="BC113" i="1" s="1"/>
  <c r="BA117" i="1"/>
  <c r="BA186" i="1" s="1"/>
  <c r="AY117" i="1"/>
  <c r="AW117" i="1"/>
  <c r="AU117" i="1"/>
  <c r="AS117" i="1"/>
  <c r="AR117" i="1"/>
  <c r="AP117" i="1"/>
  <c r="AN117" i="1"/>
  <c r="AL117" i="1"/>
  <c r="AL113" i="1" s="1"/>
  <c r="AJ117" i="1"/>
  <c r="AH117" i="1"/>
  <c r="AF117" i="1"/>
  <c r="AD117" i="1"/>
  <c r="AD113" i="1" s="1"/>
  <c r="AB117" i="1"/>
  <c r="AA117" i="1"/>
  <c r="Y117" i="1"/>
  <c r="W117" i="1"/>
  <c r="W186" i="1" s="1"/>
  <c r="U117" i="1"/>
  <c r="S117" i="1"/>
  <c r="Q117" i="1"/>
  <c r="O117" i="1"/>
  <c r="O186" i="1" s="1"/>
  <c r="M117" i="1"/>
  <c r="K117" i="1"/>
  <c r="I117" i="1"/>
  <c r="G117" i="1"/>
  <c r="G186" i="1" s="1"/>
  <c r="E117" i="1"/>
  <c r="E186" i="1" s="1"/>
  <c r="D117" i="1"/>
  <c r="BE116" i="1"/>
  <c r="BE178" i="1" s="1"/>
  <c r="BC116" i="1"/>
  <c r="BC178" i="1" s="1"/>
  <c r="BA116" i="1"/>
  <c r="BA178" i="1" s="1"/>
  <c r="AY116" i="1"/>
  <c r="AY178" i="1" s="1"/>
  <c r="AW116" i="1"/>
  <c r="AW178" i="1" s="1"/>
  <c r="AU116" i="1"/>
  <c r="AU178" i="1" s="1"/>
  <c r="AS116" i="1"/>
  <c r="AS178" i="1" s="1"/>
  <c r="AR116" i="1"/>
  <c r="AR178" i="1" s="1"/>
  <c r="AP116" i="1"/>
  <c r="AP178" i="1" s="1"/>
  <c r="AN116" i="1"/>
  <c r="AN178" i="1" s="1"/>
  <c r="AL116" i="1"/>
  <c r="AL178" i="1" s="1"/>
  <c r="AJ116" i="1"/>
  <c r="AJ178" i="1" s="1"/>
  <c r="AH116" i="1"/>
  <c r="AH178" i="1" s="1"/>
  <c r="AF116" i="1"/>
  <c r="AF178" i="1" s="1"/>
  <c r="AD116" i="1"/>
  <c r="AD178" i="1" s="1"/>
  <c r="AB116" i="1"/>
  <c r="AB178" i="1" s="1"/>
  <c r="AA116" i="1"/>
  <c r="AA178" i="1" s="1"/>
  <c r="Y116" i="1"/>
  <c r="Y178" i="1" s="1"/>
  <c r="W116" i="1"/>
  <c r="W178" i="1" s="1"/>
  <c r="U116" i="1"/>
  <c r="U178" i="1" s="1"/>
  <c r="S116" i="1"/>
  <c r="S178" i="1" s="1"/>
  <c r="Q116" i="1"/>
  <c r="Q178" i="1" s="1"/>
  <c r="O116" i="1"/>
  <c r="O178" i="1" s="1"/>
  <c r="M116" i="1"/>
  <c r="M178" i="1" s="1"/>
  <c r="K116" i="1"/>
  <c r="K178" i="1" s="1"/>
  <c r="I116" i="1"/>
  <c r="I178" i="1" s="1"/>
  <c r="G116" i="1"/>
  <c r="G178" i="1" s="1"/>
  <c r="E116" i="1"/>
  <c r="E178" i="1" s="1"/>
  <c r="D116" i="1"/>
  <c r="D178" i="1" s="1"/>
  <c r="BE115" i="1"/>
  <c r="BC115" i="1"/>
  <c r="BA115" i="1"/>
  <c r="AY115" i="1"/>
  <c r="AW115" i="1"/>
  <c r="AU115" i="1"/>
  <c r="AS115" i="1"/>
  <c r="AR115" i="1"/>
  <c r="AP115" i="1"/>
  <c r="AN115" i="1"/>
  <c r="AL115" i="1"/>
  <c r="AJ115" i="1"/>
  <c r="AH115" i="1"/>
  <c r="AF115" i="1"/>
  <c r="AD115" i="1"/>
  <c r="AB115" i="1"/>
  <c r="AA115" i="1"/>
  <c r="Y115" i="1"/>
  <c r="W115" i="1"/>
  <c r="U115" i="1"/>
  <c r="S115" i="1"/>
  <c r="Q115" i="1"/>
  <c r="O115" i="1"/>
  <c r="M115" i="1"/>
  <c r="K115" i="1"/>
  <c r="I115" i="1"/>
  <c r="G115" i="1"/>
  <c r="E115" i="1"/>
  <c r="D115" i="1"/>
  <c r="AR113" i="1"/>
  <c r="AJ113" i="1"/>
  <c r="AB113" i="1"/>
  <c r="S113" i="1"/>
  <c r="AX112" i="1"/>
  <c r="AZ112" i="1" s="1"/>
  <c r="BB112" i="1" s="1"/>
  <c r="BD112" i="1" s="1"/>
  <c r="BF112" i="1" s="1"/>
  <c r="AI112" i="1"/>
  <c r="AK112" i="1" s="1"/>
  <c r="AM112" i="1" s="1"/>
  <c r="AO112" i="1" s="1"/>
  <c r="AQ112" i="1" s="1"/>
  <c r="L112" i="1"/>
  <c r="N112" i="1" s="1"/>
  <c r="P112" i="1" s="1"/>
  <c r="R112" i="1" s="1"/>
  <c r="T112" i="1" s="1"/>
  <c r="V112" i="1" s="1"/>
  <c r="X112" i="1" s="1"/>
  <c r="Z112" i="1" s="1"/>
  <c r="AV111" i="1"/>
  <c r="AX111" i="1" s="1"/>
  <c r="AZ111" i="1" s="1"/>
  <c r="BB111" i="1" s="1"/>
  <c r="BD111" i="1" s="1"/>
  <c r="BF111" i="1" s="1"/>
  <c r="AE111" i="1"/>
  <c r="AG111" i="1" s="1"/>
  <c r="AI111" i="1" s="1"/>
  <c r="AK111" i="1" s="1"/>
  <c r="AM111" i="1" s="1"/>
  <c r="AO111" i="1" s="1"/>
  <c r="AQ111" i="1" s="1"/>
  <c r="H111" i="1"/>
  <c r="J111" i="1" s="1"/>
  <c r="L111" i="1" s="1"/>
  <c r="N111" i="1" s="1"/>
  <c r="P111" i="1" s="1"/>
  <c r="R111" i="1" s="1"/>
  <c r="T111" i="1" s="1"/>
  <c r="V111" i="1" s="1"/>
  <c r="X111" i="1" s="1"/>
  <c r="Z111" i="1" s="1"/>
  <c r="AT110" i="1"/>
  <c r="AV110" i="1" s="1"/>
  <c r="AX110" i="1" s="1"/>
  <c r="AZ110" i="1" s="1"/>
  <c r="BB110" i="1" s="1"/>
  <c r="BD110" i="1" s="1"/>
  <c r="BF110" i="1" s="1"/>
  <c r="AC110" i="1"/>
  <c r="AE110" i="1" s="1"/>
  <c r="AG110" i="1" s="1"/>
  <c r="AI110" i="1" s="1"/>
  <c r="AK110" i="1" s="1"/>
  <c r="AM110" i="1" s="1"/>
  <c r="AO110" i="1" s="1"/>
  <c r="AQ110" i="1" s="1"/>
  <c r="F110" i="1"/>
  <c r="H110" i="1" s="1"/>
  <c r="J110" i="1" s="1"/>
  <c r="L110" i="1" s="1"/>
  <c r="N110" i="1" s="1"/>
  <c r="P110" i="1" s="1"/>
  <c r="R110" i="1" s="1"/>
  <c r="T110" i="1" s="1"/>
  <c r="V110" i="1" s="1"/>
  <c r="X110" i="1" s="1"/>
  <c r="Z110" i="1" s="1"/>
  <c r="AT109" i="1"/>
  <c r="AV109" i="1" s="1"/>
  <c r="AX109" i="1" s="1"/>
  <c r="AZ109" i="1" s="1"/>
  <c r="BB109" i="1" s="1"/>
  <c r="BD109" i="1" s="1"/>
  <c r="BF109" i="1" s="1"/>
  <c r="AC109" i="1"/>
  <c r="AE109" i="1" s="1"/>
  <c r="AG109" i="1" s="1"/>
  <c r="AI109" i="1" s="1"/>
  <c r="AK109" i="1" s="1"/>
  <c r="AM109" i="1" s="1"/>
  <c r="AO109" i="1" s="1"/>
  <c r="AQ109" i="1" s="1"/>
  <c r="F109" i="1"/>
  <c r="H109" i="1" s="1"/>
  <c r="J109" i="1" s="1"/>
  <c r="L109" i="1" s="1"/>
  <c r="N109" i="1" s="1"/>
  <c r="P109" i="1" s="1"/>
  <c r="R109" i="1" s="1"/>
  <c r="T109" i="1" s="1"/>
  <c r="V109" i="1" s="1"/>
  <c r="X109" i="1" s="1"/>
  <c r="Z109" i="1" s="1"/>
  <c r="BE108" i="1"/>
  <c r="BC108" i="1"/>
  <c r="BA108" i="1"/>
  <c r="AY108" i="1"/>
  <c r="AW108" i="1"/>
  <c r="AU108" i="1"/>
  <c r="AS108" i="1"/>
  <c r="AR108" i="1"/>
  <c r="AP108" i="1"/>
  <c r="AN108" i="1"/>
  <c r="AL108" i="1"/>
  <c r="AJ108" i="1"/>
  <c r="AH108" i="1"/>
  <c r="AF108" i="1"/>
  <c r="AD108" i="1"/>
  <c r="AB108" i="1"/>
  <c r="AC108" i="1" s="1"/>
  <c r="AA108" i="1"/>
  <c r="Y108" i="1"/>
  <c r="W108" i="1"/>
  <c r="U108" i="1"/>
  <c r="S108" i="1"/>
  <c r="Q108" i="1"/>
  <c r="O108" i="1"/>
  <c r="M108" i="1"/>
  <c r="K108" i="1"/>
  <c r="I108" i="1"/>
  <c r="G108" i="1"/>
  <c r="E108" i="1"/>
  <c r="D108" i="1"/>
  <c r="BF107" i="1"/>
  <c r="AQ107" i="1"/>
  <c r="Z107" i="1"/>
  <c r="BF106" i="1"/>
  <c r="AQ106" i="1"/>
  <c r="Z106" i="1"/>
  <c r="BF105" i="1"/>
  <c r="AQ105" i="1"/>
  <c r="Z105" i="1"/>
  <c r="BF104" i="1"/>
  <c r="AQ104" i="1"/>
  <c r="Z104" i="1"/>
  <c r="BF103" i="1"/>
  <c r="AQ103" i="1"/>
  <c r="Z103" i="1"/>
  <c r="BF102" i="1"/>
  <c r="AQ102" i="1"/>
  <c r="Z102" i="1"/>
  <c r="BB101" i="1"/>
  <c r="BD101" i="1" s="1"/>
  <c r="BF101" i="1" s="1"/>
  <c r="AM101" i="1"/>
  <c r="AO101" i="1" s="1"/>
  <c r="AQ101" i="1" s="1"/>
  <c r="T101" i="1"/>
  <c r="V101" i="1" s="1"/>
  <c r="X101" i="1" s="1"/>
  <c r="Z101" i="1" s="1"/>
  <c r="BB100" i="1"/>
  <c r="BD100" i="1" s="1"/>
  <c r="BF100" i="1" s="1"/>
  <c r="AM100" i="1"/>
  <c r="AO100" i="1" s="1"/>
  <c r="AQ100" i="1" s="1"/>
  <c r="T100" i="1"/>
  <c r="V100" i="1" s="1"/>
  <c r="X100" i="1" s="1"/>
  <c r="Z100" i="1" s="1"/>
  <c r="AZ99" i="1"/>
  <c r="BB99" i="1" s="1"/>
  <c r="BD99" i="1" s="1"/>
  <c r="BF99" i="1" s="1"/>
  <c r="AK99" i="1"/>
  <c r="AM99" i="1" s="1"/>
  <c r="AO99" i="1" s="1"/>
  <c r="AQ99" i="1" s="1"/>
  <c r="P99" i="1"/>
  <c r="R99" i="1" s="1"/>
  <c r="T99" i="1" s="1"/>
  <c r="V99" i="1" s="1"/>
  <c r="X99" i="1" s="1"/>
  <c r="Z99" i="1" s="1"/>
  <c r="AZ98" i="1"/>
  <c r="BB98" i="1" s="1"/>
  <c r="BD98" i="1" s="1"/>
  <c r="BF98" i="1" s="1"/>
  <c r="AK98" i="1"/>
  <c r="AM98" i="1" s="1"/>
  <c r="AO98" i="1" s="1"/>
  <c r="AQ98" i="1" s="1"/>
  <c r="P98" i="1"/>
  <c r="R98" i="1" s="1"/>
  <c r="T98" i="1" s="1"/>
  <c r="V98" i="1" s="1"/>
  <c r="X98" i="1" s="1"/>
  <c r="Z98" i="1" s="1"/>
  <c r="AZ97" i="1"/>
  <c r="BB97" i="1" s="1"/>
  <c r="BD97" i="1" s="1"/>
  <c r="BF97" i="1" s="1"/>
  <c r="AK97" i="1"/>
  <c r="AM97" i="1" s="1"/>
  <c r="AO97" i="1" s="1"/>
  <c r="AQ97" i="1" s="1"/>
  <c r="S97" i="1"/>
  <c r="S187" i="1" s="1"/>
  <c r="P97" i="1"/>
  <c r="R97" i="1" s="1"/>
  <c r="T97" i="1" s="1"/>
  <c r="V97" i="1" s="1"/>
  <c r="X97" i="1" s="1"/>
  <c r="Z97" i="1" s="1"/>
  <c r="AZ96" i="1"/>
  <c r="BB96" i="1" s="1"/>
  <c r="BD96" i="1" s="1"/>
  <c r="BF96" i="1" s="1"/>
  <c r="AK96" i="1"/>
  <c r="AM96" i="1" s="1"/>
  <c r="AO96" i="1" s="1"/>
  <c r="AQ96" i="1" s="1"/>
  <c r="P96" i="1"/>
  <c r="R96" i="1" s="1"/>
  <c r="T96" i="1" s="1"/>
  <c r="V96" i="1" s="1"/>
  <c r="X96" i="1" s="1"/>
  <c r="Z96" i="1" s="1"/>
  <c r="AZ95" i="1"/>
  <c r="BB95" i="1" s="1"/>
  <c r="BD95" i="1" s="1"/>
  <c r="BF95" i="1" s="1"/>
  <c r="AK95" i="1"/>
  <c r="AM95" i="1" s="1"/>
  <c r="AO95" i="1" s="1"/>
  <c r="AQ95" i="1" s="1"/>
  <c r="P95" i="1"/>
  <c r="R95" i="1" s="1"/>
  <c r="T95" i="1" s="1"/>
  <c r="V95" i="1" s="1"/>
  <c r="X95" i="1" s="1"/>
  <c r="Z95" i="1" s="1"/>
  <c r="AZ94" i="1"/>
  <c r="BB94" i="1" s="1"/>
  <c r="BD94" i="1" s="1"/>
  <c r="BF94" i="1" s="1"/>
  <c r="AK94" i="1"/>
  <c r="AM94" i="1" s="1"/>
  <c r="AO94" i="1" s="1"/>
  <c r="AQ94" i="1" s="1"/>
  <c r="P94" i="1"/>
  <c r="R94" i="1" s="1"/>
  <c r="T94" i="1" s="1"/>
  <c r="V94" i="1" s="1"/>
  <c r="X94" i="1" s="1"/>
  <c r="Z94" i="1" s="1"/>
  <c r="AX93" i="1"/>
  <c r="AZ93" i="1" s="1"/>
  <c r="BB93" i="1" s="1"/>
  <c r="BD93" i="1" s="1"/>
  <c r="BF93" i="1" s="1"/>
  <c r="AI93" i="1"/>
  <c r="AK93" i="1" s="1"/>
  <c r="AM93" i="1" s="1"/>
  <c r="AO93" i="1" s="1"/>
  <c r="AQ93" i="1" s="1"/>
  <c r="L93" i="1"/>
  <c r="N93" i="1" s="1"/>
  <c r="P93" i="1" s="1"/>
  <c r="R93" i="1" s="1"/>
  <c r="T93" i="1" s="1"/>
  <c r="V93" i="1" s="1"/>
  <c r="X93" i="1" s="1"/>
  <c r="Z93" i="1" s="1"/>
  <c r="AV92" i="1"/>
  <c r="AX92" i="1" s="1"/>
  <c r="AZ92" i="1" s="1"/>
  <c r="BB92" i="1" s="1"/>
  <c r="BD92" i="1" s="1"/>
  <c r="BF92" i="1" s="1"/>
  <c r="AE92" i="1"/>
  <c r="AG92" i="1" s="1"/>
  <c r="AI92" i="1" s="1"/>
  <c r="AK92" i="1" s="1"/>
  <c r="AM92" i="1" s="1"/>
  <c r="AO92" i="1" s="1"/>
  <c r="AQ92" i="1" s="1"/>
  <c r="H92" i="1"/>
  <c r="J92" i="1" s="1"/>
  <c r="L92" i="1" s="1"/>
  <c r="N92" i="1" s="1"/>
  <c r="P92" i="1" s="1"/>
  <c r="R92" i="1" s="1"/>
  <c r="T92" i="1" s="1"/>
  <c r="V92" i="1" s="1"/>
  <c r="X92" i="1" s="1"/>
  <c r="Z92" i="1" s="1"/>
  <c r="AT91" i="1"/>
  <c r="AV91" i="1" s="1"/>
  <c r="AX91" i="1" s="1"/>
  <c r="AZ91" i="1" s="1"/>
  <c r="BB91" i="1" s="1"/>
  <c r="BD91" i="1" s="1"/>
  <c r="BF91" i="1" s="1"/>
  <c r="AC91" i="1"/>
  <c r="AE91" i="1" s="1"/>
  <c r="AG91" i="1" s="1"/>
  <c r="AI91" i="1" s="1"/>
  <c r="AK91" i="1" s="1"/>
  <c r="AM91" i="1" s="1"/>
  <c r="AO91" i="1" s="1"/>
  <c r="AQ91" i="1" s="1"/>
  <c r="F91" i="1"/>
  <c r="H91" i="1" s="1"/>
  <c r="J91" i="1" s="1"/>
  <c r="L91" i="1" s="1"/>
  <c r="N91" i="1" s="1"/>
  <c r="P91" i="1" s="1"/>
  <c r="R91" i="1" s="1"/>
  <c r="T91" i="1" s="1"/>
  <c r="V91" i="1" s="1"/>
  <c r="X91" i="1" s="1"/>
  <c r="Z91" i="1" s="1"/>
  <c r="AT90" i="1"/>
  <c r="AV90" i="1" s="1"/>
  <c r="AX90" i="1" s="1"/>
  <c r="AZ90" i="1" s="1"/>
  <c r="BB90" i="1" s="1"/>
  <c r="BD90" i="1" s="1"/>
  <c r="BF90" i="1" s="1"/>
  <c r="AE90" i="1"/>
  <c r="AG90" i="1" s="1"/>
  <c r="AI90" i="1" s="1"/>
  <c r="AK90" i="1" s="1"/>
  <c r="AM90" i="1" s="1"/>
  <c r="AO90" i="1" s="1"/>
  <c r="AQ90" i="1" s="1"/>
  <c r="AC90" i="1"/>
  <c r="F90" i="1"/>
  <c r="H90" i="1" s="1"/>
  <c r="J90" i="1" s="1"/>
  <c r="L90" i="1" s="1"/>
  <c r="N90" i="1" s="1"/>
  <c r="P90" i="1" s="1"/>
  <c r="R90" i="1" s="1"/>
  <c r="T90" i="1" s="1"/>
  <c r="V90" i="1" s="1"/>
  <c r="X90" i="1" s="1"/>
  <c r="Z90" i="1" s="1"/>
  <c r="BE88" i="1"/>
  <c r="BC88" i="1"/>
  <c r="BA88" i="1"/>
  <c r="AY88" i="1"/>
  <c r="AW88" i="1"/>
  <c r="AU88" i="1"/>
  <c r="AS88" i="1"/>
  <c r="AR88" i="1"/>
  <c r="AT88" i="1" s="1"/>
  <c r="AP88" i="1"/>
  <c r="AN88" i="1"/>
  <c r="AL88" i="1"/>
  <c r="AJ88" i="1"/>
  <c r="AH88" i="1"/>
  <c r="AF88" i="1"/>
  <c r="AD88" i="1"/>
  <c r="AB88" i="1"/>
  <c r="AA88" i="1"/>
  <c r="Y88" i="1"/>
  <c r="W88" i="1"/>
  <c r="U88" i="1"/>
  <c r="S88" i="1"/>
  <c r="Q88" i="1"/>
  <c r="O88" i="1"/>
  <c r="M88" i="1"/>
  <c r="K88" i="1"/>
  <c r="I88" i="1"/>
  <c r="G88" i="1"/>
  <c r="E88" i="1"/>
  <c r="D88" i="1"/>
  <c r="AT87" i="1"/>
  <c r="AV87" i="1" s="1"/>
  <c r="AX87" i="1" s="1"/>
  <c r="AZ87" i="1" s="1"/>
  <c r="BB87" i="1" s="1"/>
  <c r="BD87" i="1" s="1"/>
  <c r="BF87" i="1" s="1"/>
  <c r="AC87" i="1"/>
  <c r="AE87" i="1" s="1"/>
  <c r="AG87" i="1" s="1"/>
  <c r="AI87" i="1" s="1"/>
  <c r="AK87" i="1" s="1"/>
  <c r="AM87" i="1" s="1"/>
  <c r="AO87" i="1" s="1"/>
  <c r="AQ87" i="1" s="1"/>
  <c r="F87" i="1"/>
  <c r="H87" i="1" s="1"/>
  <c r="J87" i="1" s="1"/>
  <c r="L87" i="1" s="1"/>
  <c r="N87" i="1" s="1"/>
  <c r="P87" i="1" s="1"/>
  <c r="R87" i="1" s="1"/>
  <c r="T87" i="1" s="1"/>
  <c r="V87" i="1" s="1"/>
  <c r="X87" i="1" s="1"/>
  <c r="Z87" i="1" s="1"/>
  <c r="BE85" i="1"/>
  <c r="BC85" i="1"/>
  <c r="BA85" i="1"/>
  <c r="AY85" i="1"/>
  <c r="AW85" i="1"/>
  <c r="AU85" i="1"/>
  <c r="AS85" i="1"/>
  <c r="AR85" i="1"/>
  <c r="AT85" i="1" s="1"/>
  <c r="AP85" i="1"/>
  <c r="AN85" i="1"/>
  <c r="AL85" i="1"/>
  <c r="AJ85" i="1"/>
  <c r="AH85" i="1"/>
  <c r="AF85" i="1"/>
  <c r="AD85" i="1"/>
  <c r="AB85" i="1"/>
  <c r="AA85" i="1"/>
  <c r="Y85" i="1"/>
  <c r="W85" i="1"/>
  <c r="U85" i="1"/>
  <c r="S85" i="1"/>
  <c r="Q85" i="1"/>
  <c r="O85" i="1"/>
  <c r="M85" i="1"/>
  <c r="K85" i="1"/>
  <c r="I85" i="1"/>
  <c r="G85" i="1"/>
  <c r="E85" i="1"/>
  <c r="F85" i="1" s="1"/>
  <c r="H85" i="1" s="1"/>
  <c r="D85" i="1"/>
  <c r="AT84" i="1"/>
  <c r="AV84" i="1" s="1"/>
  <c r="AX84" i="1" s="1"/>
  <c r="AZ84" i="1" s="1"/>
  <c r="BB84" i="1" s="1"/>
  <c r="BD84" i="1" s="1"/>
  <c r="BF84" i="1" s="1"/>
  <c r="AC84" i="1"/>
  <c r="AE84" i="1" s="1"/>
  <c r="AG84" i="1" s="1"/>
  <c r="AI84" i="1" s="1"/>
  <c r="AK84" i="1" s="1"/>
  <c r="AM84" i="1" s="1"/>
  <c r="AO84" i="1" s="1"/>
  <c r="AQ84" i="1" s="1"/>
  <c r="F84" i="1"/>
  <c r="H84" i="1" s="1"/>
  <c r="J84" i="1" s="1"/>
  <c r="L84" i="1" s="1"/>
  <c r="N84" i="1" s="1"/>
  <c r="P84" i="1" s="1"/>
  <c r="R84" i="1" s="1"/>
  <c r="T84" i="1" s="1"/>
  <c r="V84" i="1" s="1"/>
  <c r="X84" i="1" s="1"/>
  <c r="Z84" i="1" s="1"/>
  <c r="D84" i="1"/>
  <c r="BE82" i="1"/>
  <c r="BC82" i="1"/>
  <c r="BA82" i="1"/>
  <c r="AY82" i="1"/>
  <c r="AW82" i="1"/>
  <c r="AU82" i="1"/>
  <c r="AS82" i="1"/>
  <c r="AR82" i="1"/>
  <c r="AP82" i="1"/>
  <c r="AN82" i="1"/>
  <c r="AL82" i="1"/>
  <c r="AJ82" i="1"/>
  <c r="AH82" i="1"/>
  <c r="AF82" i="1"/>
  <c r="AD82" i="1"/>
  <c r="AB82" i="1"/>
  <c r="AA82" i="1"/>
  <c r="Y82" i="1"/>
  <c r="W82" i="1"/>
  <c r="U82" i="1"/>
  <c r="S82" i="1"/>
  <c r="Q82" i="1"/>
  <c r="O82" i="1"/>
  <c r="M82" i="1"/>
  <c r="K82" i="1"/>
  <c r="I82" i="1"/>
  <c r="G82" i="1"/>
  <c r="E82" i="1"/>
  <c r="D82" i="1"/>
  <c r="AT81" i="1"/>
  <c r="AV81" i="1" s="1"/>
  <c r="AX81" i="1" s="1"/>
  <c r="AZ81" i="1" s="1"/>
  <c r="BB81" i="1" s="1"/>
  <c r="BD81" i="1" s="1"/>
  <c r="BF81" i="1" s="1"/>
  <c r="AE81" i="1"/>
  <c r="AG81" i="1" s="1"/>
  <c r="AI81" i="1" s="1"/>
  <c r="AK81" i="1" s="1"/>
  <c r="AM81" i="1" s="1"/>
  <c r="AO81" i="1" s="1"/>
  <c r="AQ81" i="1" s="1"/>
  <c r="AC81" i="1"/>
  <c r="F81" i="1"/>
  <c r="H81" i="1" s="1"/>
  <c r="J81" i="1" s="1"/>
  <c r="L81" i="1" s="1"/>
  <c r="N81" i="1" s="1"/>
  <c r="P81" i="1" s="1"/>
  <c r="R81" i="1" s="1"/>
  <c r="T81" i="1" s="1"/>
  <c r="V81" i="1" s="1"/>
  <c r="X81" i="1" s="1"/>
  <c r="Z81" i="1" s="1"/>
  <c r="D81" i="1"/>
  <c r="BA80" i="1"/>
  <c r="AR80" i="1"/>
  <c r="AT80" i="1" s="1"/>
  <c r="AV80" i="1" s="1"/>
  <c r="AX80" i="1" s="1"/>
  <c r="AZ80" i="1" s="1"/>
  <c r="BB80" i="1" s="1"/>
  <c r="BD80" i="1" s="1"/>
  <c r="BF80" i="1" s="1"/>
  <c r="AN80" i="1"/>
  <c r="AL80" i="1"/>
  <c r="AC80" i="1"/>
  <c r="AE80" i="1" s="1"/>
  <c r="AG80" i="1" s="1"/>
  <c r="AI80" i="1" s="1"/>
  <c r="AK80" i="1" s="1"/>
  <c r="AM80" i="1" s="1"/>
  <c r="AO80" i="1" s="1"/>
  <c r="AQ80" i="1" s="1"/>
  <c r="AA80" i="1"/>
  <c r="U80" i="1"/>
  <c r="S80" i="1"/>
  <c r="S78" i="1" s="1"/>
  <c r="I80" i="1"/>
  <c r="G80" i="1"/>
  <c r="F80" i="1"/>
  <c r="H80" i="1" s="1"/>
  <c r="J80" i="1" s="1"/>
  <c r="L80" i="1" s="1"/>
  <c r="N80" i="1" s="1"/>
  <c r="P80" i="1" s="1"/>
  <c r="R80" i="1" s="1"/>
  <c r="T80" i="1" s="1"/>
  <c r="V80" i="1" s="1"/>
  <c r="X80" i="1" s="1"/>
  <c r="Z80" i="1" s="1"/>
  <c r="D80" i="1"/>
  <c r="BE78" i="1"/>
  <c r="BC78" i="1"/>
  <c r="BA78" i="1"/>
  <c r="BA185" i="1" s="1"/>
  <c r="AY78" i="1"/>
  <c r="AW78" i="1"/>
  <c r="AU78" i="1"/>
  <c r="AS78" i="1"/>
  <c r="AS185" i="1" s="1"/>
  <c r="AR78" i="1"/>
  <c r="AP78" i="1"/>
  <c r="AN78" i="1"/>
  <c r="AL78" i="1"/>
  <c r="AL185" i="1" s="1"/>
  <c r="AJ78" i="1"/>
  <c r="AH78" i="1"/>
  <c r="AF78" i="1"/>
  <c r="AD78" i="1"/>
  <c r="AB78" i="1"/>
  <c r="AA78" i="1"/>
  <c r="Y78" i="1"/>
  <c r="W78" i="1"/>
  <c r="U78" i="1"/>
  <c r="Q78" i="1"/>
  <c r="O78" i="1"/>
  <c r="M78" i="1"/>
  <c r="K78" i="1"/>
  <c r="I78" i="1"/>
  <c r="I63" i="1" s="1"/>
  <c r="G78" i="1"/>
  <c r="E78" i="1"/>
  <c r="D78" i="1"/>
  <c r="AT77" i="1"/>
  <c r="AV77" i="1" s="1"/>
  <c r="AX77" i="1" s="1"/>
  <c r="AZ77" i="1" s="1"/>
  <c r="BB77" i="1" s="1"/>
  <c r="BD77" i="1" s="1"/>
  <c r="BF77" i="1" s="1"/>
  <c r="AC77" i="1"/>
  <c r="AE77" i="1" s="1"/>
  <c r="AG77" i="1" s="1"/>
  <c r="AI77" i="1" s="1"/>
  <c r="AK77" i="1" s="1"/>
  <c r="AM77" i="1" s="1"/>
  <c r="AO77" i="1" s="1"/>
  <c r="AQ77" i="1" s="1"/>
  <c r="D77" i="1"/>
  <c r="F77" i="1" s="1"/>
  <c r="H77" i="1" s="1"/>
  <c r="J77" i="1" s="1"/>
  <c r="L77" i="1" s="1"/>
  <c r="N77" i="1" s="1"/>
  <c r="P77" i="1" s="1"/>
  <c r="R77" i="1" s="1"/>
  <c r="T77" i="1" s="1"/>
  <c r="V77" i="1" s="1"/>
  <c r="X77" i="1" s="1"/>
  <c r="Z77" i="1" s="1"/>
  <c r="AT76" i="1"/>
  <c r="AV76" i="1" s="1"/>
  <c r="AX76" i="1" s="1"/>
  <c r="AZ76" i="1" s="1"/>
  <c r="BB76" i="1" s="1"/>
  <c r="BD76" i="1" s="1"/>
  <c r="BF76" i="1" s="1"/>
  <c r="AC76" i="1"/>
  <c r="AE76" i="1" s="1"/>
  <c r="AG76" i="1" s="1"/>
  <c r="AI76" i="1" s="1"/>
  <c r="AK76" i="1" s="1"/>
  <c r="AM76" i="1" s="1"/>
  <c r="AO76" i="1" s="1"/>
  <c r="AQ76" i="1" s="1"/>
  <c r="F76" i="1"/>
  <c r="H76" i="1" s="1"/>
  <c r="J76" i="1" s="1"/>
  <c r="L76" i="1" s="1"/>
  <c r="N76" i="1" s="1"/>
  <c r="P76" i="1" s="1"/>
  <c r="R76" i="1" s="1"/>
  <c r="T76" i="1" s="1"/>
  <c r="V76" i="1" s="1"/>
  <c r="X76" i="1" s="1"/>
  <c r="Z76" i="1" s="1"/>
  <c r="AT75" i="1"/>
  <c r="AV75" i="1" s="1"/>
  <c r="AX75" i="1" s="1"/>
  <c r="AZ75" i="1" s="1"/>
  <c r="BB75" i="1" s="1"/>
  <c r="BD75" i="1" s="1"/>
  <c r="BF75" i="1" s="1"/>
  <c r="AC75" i="1"/>
  <c r="AE75" i="1" s="1"/>
  <c r="AG75" i="1" s="1"/>
  <c r="AI75" i="1" s="1"/>
  <c r="AK75" i="1" s="1"/>
  <c r="AM75" i="1" s="1"/>
  <c r="AO75" i="1" s="1"/>
  <c r="AQ75" i="1" s="1"/>
  <c r="F75" i="1"/>
  <c r="H75" i="1" s="1"/>
  <c r="J75" i="1" s="1"/>
  <c r="L75" i="1" s="1"/>
  <c r="N75" i="1" s="1"/>
  <c r="P75" i="1" s="1"/>
  <c r="R75" i="1" s="1"/>
  <c r="T75" i="1" s="1"/>
  <c r="V75" i="1" s="1"/>
  <c r="X75" i="1" s="1"/>
  <c r="Z75" i="1" s="1"/>
  <c r="AT74" i="1"/>
  <c r="AV74" i="1" s="1"/>
  <c r="AX74" i="1" s="1"/>
  <c r="AZ74" i="1" s="1"/>
  <c r="BB74" i="1" s="1"/>
  <c r="BD74" i="1" s="1"/>
  <c r="BF74" i="1" s="1"/>
  <c r="AE74" i="1"/>
  <c r="AG74" i="1" s="1"/>
  <c r="AI74" i="1" s="1"/>
  <c r="AK74" i="1" s="1"/>
  <c r="AM74" i="1" s="1"/>
  <c r="AO74" i="1" s="1"/>
  <c r="AQ74" i="1" s="1"/>
  <c r="AC74" i="1"/>
  <c r="F74" i="1"/>
  <c r="H74" i="1" s="1"/>
  <c r="J74" i="1" s="1"/>
  <c r="L74" i="1" s="1"/>
  <c r="N74" i="1" s="1"/>
  <c r="P74" i="1" s="1"/>
  <c r="R74" i="1" s="1"/>
  <c r="T74" i="1" s="1"/>
  <c r="V74" i="1" s="1"/>
  <c r="X74" i="1" s="1"/>
  <c r="Z74" i="1" s="1"/>
  <c r="AT73" i="1"/>
  <c r="AV73" i="1" s="1"/>
  <c r="AX73" i="1" s="1"/>
  <c r="AZ73" i="1" s="1"/>
  <c r="BB73" i="1" s="1"/>
  <c r="BD73" i="1" s="1"/>
  <c r="BF73" i="1" s="1"/>
  <c r="AC73" i="1"/>
  <c r="AE73" i="1" s="1"/>
  <c r="AG73" i="1" s="1"/>
  <c r="AI73" i="1" s="1"/>
  <c r="AK73" i="1" s="1"/>
  <c r="AM73" i="1" s="1"/>
  <c r="AO73" i="1" s="1"/>
  <c r="AQ73" i="1" s="1"/>
  <c r="F73" i="1"/>
  <c r="H73" i="1" s="1"/>
  <c r="J73" i="1" s="1"/>
  <c r="L73" i="1" s="1"/>
  <c r="N73" i="1" s="1"/>
  <c r="P73" i="1" s="1"/>
  <c r="R73" i="1" s="1"/>
  <c r="T73" i="1" s="1"/>
  <c r="V73" i="1" s="1"/>
  <c r="X73" i="1" s="1"/>
  <c r="Z73" i="1" s="1"/>
  <c r="AT72" i="1"/>
  <c r="AV72" i="1" s="1"/>
  <c r="AX72" i="1" s="1"/>
  <c r="AZ72" i="1" s="1"/>
  <c r="BB72" i="1" s="1"/>
  <c r="BD72" i="1" s="1"/>
  <c r="BF72" i="1" s="1"/>
  <c r="AC72" i="1"/>
  <c r="AE72" i="1" s="1"/>
  <c r="AG72" i="1" s="1"/>
  <c r="AI72" i="1" s="1"/>
  <c r="AK72" i="1" s="1"/>
  <c r="AM72" i="1" s="1"/>
  <c r="AO72" i="1" s="1"/>
  <c r="AQ72" i="1" s="1"/>
  <c r="F72" i="1"/>
  <c r="H72" i="1" s="1"/>
  <c r="J72" i="1" s="1"/>
  <c r="L72" i="1" s="1"/>
  <c r="N72" i="1" s="1"/>
  <c r="P72" i="1" s="1"/>
  <c r="R72" i="1" s="1"/>
  <c r="T72" i="1" s="1"/>
  <c r="V72" i="1" s="1"/>
  <c r="X72" i="1" s="1"/>
  <c r="Z72" i="1" s="1"/>
  <c r="AT71" i="1"/>
  <c r="AV71" i="1" s="1"/>
  <c r="AX71" i="1" s="1"/>
  <c r="AZ71" i="1" s="1"/>
  <c r="BB71" i="1" s="1"/>
  <c r="BD71" i="1" s="1"/>
  <c r="BF71" i="1" s="1"/>
  <c r="AC71" i="1"/>
  <c r="AE71" i="1" s="1"/>
  <c r="AG71" i="1" s="1"/>
  <c r="AI71" i="1" s="1"/>
  <c r="AK71" i="1" s="1"/>
  <c r="AM71" i="1" s="1"/>
  <c r="AO71" i="1" s="1"/>
  <c r="AQ71" i="1" s="1"/>
  <c r="F71" i="1"/>
  <c r="H71" i="1" s="1"/>
  <c r="J71" i="1" s="1"/>
  <c r="L71" i="1" s="1"/>
  <c r="N71" i="1" s="1"/>
  <c r="P71" i="1" s="1"/>
  <c r="R71" i="1" s="1"/>
  <c r="T71" i="1" s="1"/>
  <c r="V71" i="1" s="1"/>
  <c r="X71" i="1" s="1"/>
  <c r="Z71" i="1" s="1"/>
  <c r="AT70" i="1"/>
  <c r="AV70" i="1" s="1"/>
  <c r="AX70" i="1" s="1"/>
  <c r="AZ70" i="1" s="1"/>
  <c r="BB70" i="1" s="1"/>
  <c r="BD70" i="1" s="1"/>
  <c r="BF70" i="1" s="1"/>
  <c r="AC70" i="1"/>
  <c r="AE70" i="1" s="1"/>
  <c r="AG70" i="1" s="1"/>
  <c r="AI70" i="1" s="1"/>
  <c r="AK70" i="1" s="1"/>
  <c r="AM70" i="1" s="1"/>
  <c r="AO70" i="1" s="1"/>
  <c r="AQ70" i="1" s="1"/>
  <c r="F70" i="1"/>
  <c r="H70" i="1" s="1"/>
  <c r="J70" i="1" s="1"/>
  <c r="L70" i="1" s="1"/>
  <c r="N70" i="1" s="1"/>
  <c r="P70" i="1" s="1"/>
  <c r="R70" i="1" s="1"/>
  <c r="T70" i="1" s="1"/>
  <c r="V70" i="1" s="1"/>
  <c r="X70" i="1" s="1"/>
  <c r="Z70" i="1" s="1"/>
  <c r="AT69" i="1"/>
  <c r="AV69" i="1" s="1"/>
  <c r="AX69" i="1" s="1"/>
  <c r="AZ69" i="1" s="1"/>
  <c r="BB69" i="1" s="1"/>
  <c r="BD69" i="1" s="1"/>
  <c r="BF69" i="1" s="1"/>
  <c r="AC69" i="1"/>
  <c r="AE69" i="1" s="1"/>
  <c r="AG69" i="1" s="1"/>
  <c r="AI69" i="1" s="1"/>
  <c r="AK69" i="1" s="1"/>
  <c r="AM69" i="1" s="1"/>
  <c r="AO69" i="1" s="1"/>
  <c r="AQ69" i="1" s="1"/>
  <c r="F69" i="1"/>
  <c r="H69" i="1" s="1"/>
  <c r="J69" i="1" s="1"/>
  <c r="L69" i="1" s="1"/>
  <c r="N69" i="1" s="1"/>
  <c r="P69" i="1" s="1"/>
  <c r="R69" i="1" s="1"/>
  <c r="T69" i="1" s="1"/>
  <c r="V69" i="1" s="1"/>
  <c r="X69" i="1" s="1"/>
  <c r="Z69" i="1" s="1"/>
  <c r="AT68" i="1"/>
  <c r="AV68" i="1" s="1"/>
  <c r="AX68" i="1" s="1"/>
  <c r="AZ68" i="1" s="1"/>
  <c r="BB68" i="1" s="1"/>
  <c r="BD68" i="1" s="1"/>
  <c r="BF68" i="1" s="1"/>
  <c r="AC68" i="1"/>
  <c r="AE68" i="1" s="1"/>
  <c r="AG68" i="1" s="1"/>
  <c r="AI68" i="1" s="1"/>
  <c r="AK68" i="1" s="1"/>
  <c r="AM68" i="1" s="1"/>
  <c r="AO68" i="1" s="1"/>
  <c r="AQ68" i="1" s="1"/>
  <c r="F68" i="1"/>
  <c r="H68" i="1" s="1"/>
  <c r="J68" i="1" s="1"/>
  <c r="L68" i="1" s="1"/>
  <c r="N68" i="1" s="1"/>
  <c r="P68" i="1" s="1"/>
  <c r="R68" i="1" s="1"/>
  <c r="T68" i="1" s="1"/>
  <c r="V68" i="1" s="1"/>
  <c r="X68" i="1" s="1"/>
  <c r="Z68" i="1" s="1"/>
  <c r="BE67" i="1"/>
  <c r="BC67" i="1"/>
  <c r="BA67" i="1"/>
  <c r="AY67" i="1"/>
  <c r="AW67" i="1"/>
  <c r="AU67" i="1"/>
  <c r="AU180" i="1" s="1"/>
  <c r="AS67" i="1"/>
  <c r="AS180" i="1" s="1"/>
  <c r="AR67" i="1"/>
  <c r="AR180" i="1" s="1"/>
  <c r="AT180" i="1" s="1"/>
  <c r="AP67" i="1"/>
  <c r="AN67" i="1"/>
  <c r="AL67" i="1"/>
  <c r="AJ67" i="1"/>
  <c r="AH67" i="1"/>
  <c r="AF67" i="1"/>
  <c r="AF180" i="1" s="1"/>
  <c r="AD67" i="1"/>
  <c r="AD180" i="1" s="1"/>
  <c r="AB67" i="1"/>
  <c r="AB180" i="1" s="1"/>
  <c r="AA67" i="1"/>
  <c r="AA180" i="1" s="1"/>
  <c r="Y67" i="1"/>
  <c r="W67" i="1"/>
  <c r="U67" i="1"/>
  <c r="S67" i="1"/>
  <c r="Q67" i="1"/>
  <c r="O67" i="1"/>
  <c r="M67" i="1"/>
  <c r="K67" i="1"/>
  <c r="I67" i="1"/>
  <c r="I180" i="1" s="1"/>
  <c r="G67" i="1"/>
  <c r="G180" i="1" s="1"/>
  <c r="E67" i="1"/>
  <c r="E180" i="1" s="1"/>
  <c r="D67" i="1"/>
  <c r="D180" i="1" s="1"/>
  <c r="BE66" i="1"/>
  <c r="BC66" i="1"/>
  <c r="BA66" i="1"/>
  <c r="AY66" i="1"/>
  <c r="AW66" i="1"/>
  <c r="AU66" i="1"/>
  <c r="AS66" i="1"/>
  <c r="AR66" i="1"/>
  <c r="AP66" i="1"/>
  <c r="AN66" i="1"/>
  <c r="AL66" i="1"/>
  <c r="AJ66" i="1"/>
  <c r="AH66" i="1"/>
  <c r="AF66" i="1"/>
  <c r="AD66" i="1"/>
  <c r="AB66" i="1"/>
  <c r="AA66" i="1"/>
  <c r="Y66" i="1"/>
  <c r="W66" i="1"/>
  <c r="U66" i="1"/>
  <c r="S66" i="1"/>
  <c r="Q66" i="1"/>
  <c r="O66" i="1"/>
  <c r="M66" i="1"/>
  <c r="K66" i="1"/>
  <c r="I66" i="1"/>
  <c r="G66" i="1"/>
  <c r="E66" i="1"/>
  <c r="D66" i="1"/>
  <c r="F66" i="1" s="1"/>
  <c r="BE65" i="1"/>
  <c r="BC65" i="1"/>
  <c r="BA65" i="1"/>
  <c r="AY65" i="1"/>
  <c r="AW65" i="1"/>
  <c r="AU65" i="1"/>
  <c r="AS65" i="1"/>
  <c r="AR65" i="1"/>
  <c r="AT65" i="1" s="1"/>
  <c r="AP65" i="1"/>
  <c r="AN65" i="1"/>
  <c r="AL65" i="1"/>
  <c r="AJ65" i="1"/>
  <c r="AH65" i="1"/>
  <c r="AF65" i="1"/>
  <c r="AD65" i="1"/>
  <c r="AB65" i="1"/>
  <c r="AA65" i="1"/>
  <c r="Y65" i="1"/>
  <c r="W65" i="1"/>
  <c r="U65" i="1"/>
  <c r="S65" i="1"/>
  <c r="Q65" i="1"/>
  <c r="O65" i="1"/>
  <c r="M65" i="1"/>
  <c r="K65" i="1"/>
  <c r="I65" i="1"/>
  <c r="G65" i="1"/>
  <c r="E65" i="1"/>
  <c r="D65" i="1"/>
  <c r="AY63" i="1"/>
  <c r="AB63" i="1"/>
  <c r="Y63" i="1"/>
  <c r="E63" i="1"/>
  <c r="AV62" i="1"/>
  <c r="AX62" i="1" s="1"/>
  <c r="AZ62" i="1" s="1"/>
  <c r="BB62" i="1" s="1"/>
  <c r="BD62" i="1" s="1"/>
  <c r="BF62" i="1" s="1"/>
  <c r="AE62" i="1"/>
  <c r="AG62" i="1" s="1"/>
  <c r="AI62" i="1" s="1"/>
  <c r="AK62" i="1" s="1"/>
  <c r="AM62" i="1" s="1"/>
  <c r="AO62" i="1" s="1"/>
  <c r="AQ62" i="1" s="1"/>
  <c r="H62" i="1"/>
  <c r="J62" i="1" s="1"/>
  <c r="L62" i="1" s="1"/>
  <c r="N62" i="1" s="1"/>
  <c r="P62" i="1" s="1"/>
  <c r="R62" i="1" s="1"/>
  <c r="T62" i="1" s="1"/>
  <c r="V62" i="1" s="1"/>
  <c r="X62" i="1" s="1"/>
  <c r="Z62" i="1" s="1"/>
  <c r="AV61" i="1"/>
  <c r="AX61" i="1" s="1"/>
  <c r="AZ61" i="1" s="1"/>
  <c r="BB61" i="1" s="1"/>
  <c r="BD61" i="1" s="1"/>
  <c r="BF61" i="1" s="1"/>
  <c r="AE61" i="1"/>
  <c r="AG61" i="1" s="1"/>
  <c r="AI61" i="1" s="1"/>
  <c r="AK61" i="1" s="1"/>
  <c r="AM61" i="1" s="1"/>
  <c r="AO61" i="1" s="1"/>
  <c r="AQ61" i="1" s="1"/>
  <c r="W61" i="1"/>
  <c r="H61" i="1"/>
  <c r="J61" i="1" s="1"/>
  <c r="L61" i="1" s="1"/>
  <c r="N61" i="1" s="1"/>
  <c r="P61" i="1" s="1"/>
  <c r="R61" i="1" s="1"/>
  <c r="T61" i="1" s="1"/>
  <c r="V61" i="1" s="1"/>
  <c r="X61" i="1" s="1"/>
  <c r="Z61" i="1" s="1"/>
  <c r="AV60" i="1"/>
  <c r="AX60" i="1" s="1"/>
  <c r="AZ60" i="1" s="1"/>
  <c r="BB60" i="1" s="1"/>
  <c r="BD60" i="1" s="1"/>
  <c r="BF60" i="1" s="1"/>
  <c r="AE60" i="1"/>
  <c r="AG60" i="1" s="1"/>
  <c r="AI60" i="1" s="1"/>
  <c r="AK60" i="1" s="1"/>
  <c r="AM60" i="1" s="1"/>
  <c r="AO60" i="1" s="1"/>
  <c r="AQ60" i="1" s="1"/>
  <c r="H60" i="1"/>
  <c r="J60" i="1" s="1"/>
  <c r="L60" i="1" s="1"/>
  <c r="N60" i="1" s="1"/>
  <c r="P60" i="1" s="1"/>
  <c r="R60" i="1" s="1"/>
  <c r="T60" i="1" s="1"/>
  <c r="V60" i="1" s="1"/>
  <c r="X60" i="1" s="1"/>
  <c r="Z60" i="1" s="1"/>
  <c r="BD59" i="1"/>
  <c r="BF59" i="1" s="1"/>
  <c r="AO59" i="1"/>
  <c r="AQ59" i="1" s="1"/>
  <c r="X59" i="1"/>
  <c r="Z59" i="1" s="1"/>
  <c r="BE57" i="1"/>
  <c r="BC57" i="1"/>
  <c r="BA57" i="1"/>
  <c r="AY57" i="1"/>
  <c r="AW57" i="1"/>
  <c r="AU57" i="1"/>
  <c r="AV57" i="1" s="1"/>
  <c r="AP57" i="1"/>
  <c r="AN57" i="1"/>
  <c r="AL57" i="1"/>
  <c r="AJ57" i="1"/>
  <c r="AH57" i="1"/>
  <c r="AF57" i="1"/>
  <c r="AD57" i="1"/>
  <c r="AE57" i="1" s="1"/>
  <c r="Y57" i="1"/>
  <c r="W57" i="1"/>
  <c r="U57" i="1"/>
  <c r="S57" i="1"/>
  <c r="Q57" i="1"/>
  <c r="O57" i="1"/>
  <c r="M57" i="1"/>
  <c r="K57" i="1"/>
  <c r="I57" i="1"/>
  <c r="G57" i="1"/>
  <c r="H57" i="1" s="1"/>
  <c r="AV56" i="1"/>
  <c r="AX56" i="1" s="1"/>
  <c r="AZ56" i="1" s="1"/>
  <c r="BB56" i="1" s="1"/>
  <c r="BD56" i="1" s="1"/>
  <c r="BF56" i="1" s="1"/>
  <c r="AE56" i="1"/>
  <c r="AG56" i="1" s="1"/>
  <c r="AI56" i="1" s="1"/>
  <c r="AK56" i="1" s="1"/>
  <c r="AM56" i="1" s="1"/>
  <c r="AO56" i="1" s="1"/>
  <c r="AQ56" i="1" s="1"/>
  <c r="H56" i="1"/>
  <c r="J56" i="1" s="1"/>
  <c r="L56" i="1" s="1"/>
  <c r="N56" i="1" s="1"/>
  <c r="P56" i="1" s="1"/>
  <c r="R56" i="1" s="1"/>
  <c r="T56" i="1" s="1"/>
  <c r="V56" i="1" s="1"/>
  <c r="X56" i="1" s="1"/>
  <c r="Z56" i="1" s="1"/>
  <c r="BE54" i="1"/>
  <c r="BC54" i="1"/>
  <c r="BA54" i="1"/>
  <c r="AY54" i="1"/>
  <c r="AW54" i="1"/>
  <c r="AU54" i="1"/>
  <c r="AV54" i="1" s="1"/>
  <c r="AP54" i="1"/>
  <c r="AN54" i="1"/>
  <c r="AL54" i="1"/>
  <c r="AJ54" i="1"/>
  <c r="AH54" i="1"/>
  <c r="AF54" i="1"/>
  <c r="AD54" i="1"/>
  <c r="AE54" i="1" s="1"/>
  <c r="Y54" i="1"/>
  <c r="W54" i="1"/>
  <c r="U54" i="1"/>
  <c r="S54" i="1"/>
  <c r="Q54" i="1"/>
  <c r="O54" i="1"/>
  <c r="M54" i="1"/>
  <c r="K54" i="1"/>
  <c r="I54" i="1"/>
  <c r="G54" i="1"/>
  <c r="H54" i="1" s="1"/>
  <c r="AT53" i="1"/>
  <c r="AV53" i="1" s="1"/>
  <c r="AX53" i="1" s="1"/>
  <c r="AZ53" i="1" s="1"/>
  <c r="BB53" i="1" s="1"/>
  <c r="BD53" i="1" s="1"/>
  <c r="BF53" i="1" s="1"/>
  <c r="AC53" i="1"/>
  <c r="AE53" i="1" s="1"/>
  <c r="AG53" i="1" s="1"/>
  <c r="AI53" i="1" s="1"/>
  <c r="AK53" i="1" s="1"/>
  <c r="AM53" i="1" s="1"/>
  <c r="AO53" i="1" s="1"/>
  <c r="AQ53" i="1" s="1"/>
  <c r="F53" i="1"/>
  <c r="H53" i="1" s="1"/>
  <c r="J53" i="1" s="1"/>
  <c r="L53" i="1" s="1"/>
  <c r="N53" i="1" s="1"/>
  <c r="P53" i="1" s="1"/>
  <c r="R53" i="1" s="1"/>
  <c r="T53" i="1" s="1"/>
  <c r="V53" i="1" s="1"/>
  <c r="X53" i="1" s="1"/>
  <c r="Z53" i="1" s="1"/>
  <c r="AT52" i="1"/>
  <c r="AV52" i="1" s="1"/>
  <c r="AX52" i="1" s="1"/>
  <c r="AZ52" i="1" s="1"/>
  <c r="BB52" i="1" s="1"/>
  <c r="BD52" i="1" s="1"/>
  <c r="BF52" i="1" s="1"/>
  <c r="AC52" i="1"/>
  <c r="AE52" i="1" s="1"/>
  <c r="AG52" i="1" s="1"/>
  <c r="AI52" i="1" s="1"/>
  <c r="AK52" i="1" s="1"/>
  <c r="AM52" i="1" s="1"/>
  <c r="AO52" i="1" s="1"/>
  <c r="AQ52" i="1" s="1"/>
  <c r="D52" i="1"/>
  <c r="F52" i="1" s="1"/>
  <c r="H52" i="1" s="1"/>
  <c r="J52" i="1" s="1"/>
  <c r="L52" i="1" s="1"/>
  <c r="N52" i="1" s="1"/>
  <c r="P52" i="1" s="1"/>
  <c r="R52" i="1" s="1"/>
  <c r="T52" i="1" s="1"/>
  <c r="V52" i="1" s="1"/>
  <c r="X52" i="1" s="1"/>
  <c r="Z52" i="1" s="1"/>
  <c r="AT51" i="1"/>
  <c r="AV51" i="1" s="1"/>
  <c r="AX51" i="1" s="1"/>
  <c r="AZ51" i="1" s="1"/>
  <c r="BB51" i="1" s="1"/>
  <c r="BD51" i="1" s="1"/>
  <c r="BF51" i="1" s="1"/>
  <c r="AC51" i="1"/>
  <c r="AE51" i="1" s="1"/>
  <c r="AG51" i="1" s="1"/>
  <c r="AI51" i="1" s="1"/>
  <c r="AK51" i="1" s="1"/>
  <c r="AM51" i="1" s="1"/>
  <c r="AO51" i="1" s="1"/>
  <c r="AQ51" i="1" s="1"/>
  <c r="F51" i="1"/>
  <c r="H51" i="1" s="1"/>
  <c r="J51" i="1" s="1"/>
  <c r="L51" i="1" s="1"/>
  <c r="N51" i="1" s="1"/>
  <c r="P51" i="1" s="1"/>
  <c r="R51" i="1" s="1"/>
  <c r="T51" i="1" s="1"/>
  <c r="V51" i="1" s="1"/>
  <c r="X51" i="1" s="1"/>
  <c r="Z51" i="1" s="1"/>
  <c r="AV50" i="1"/>
  <c r="AX50" i="1" s="1"/>
  <c r="AZ50" i="1" s="1"/>
  <c r="BB50" i="1" s="1"/>
  <c r="BD50" i="1" s="1"/>
  <c r="BF50" i="1" s="1"/>
  <c r="AE50" i="1"/>
  <c r="AG50" i="1" s="1"/>
  <c r="AI50" i="1" s="1"/>
  <c r="AK50" i="1" s="1"/>
  <c r="AM50" i="1" s="1"/>
  <c r="AO50" i="1" s="1"/>
  <c r="AQ50" i="1" s="1"/>
  <c r="H50" i="1"/>
  <c r="J50" i="1" s="1"/>
  <c r="L50" i="1" s="1"/>
  <c r="N50" i="1" s="1"/>
  <c r="P50" i="1" s="1"/>
  <c r="R50" i="1" s="1"/>
  <c r="T50" i="1" s="1"/>
  <c r="V50" i="1" s="1"/>
  <c r="X50" i="1" s="1"/>
  <c r="Z50" i="1" s="1"/>
  <c r="AT49" i="1"/>
  <c r="AV49" i="1" s="1"/>
  <c r="AX49" i="1" s="1"/>
  <c r="AZ49" i="1" s="1"/>
  <c r="BB49" i="1" s="1"/>
  <c r="BD49" i="1" s="1"/>
  <c r="BF49" i="1" s="1"/>
  <c r="AC49" i="1"/>
  <c r="AE49" i="1" s="1"/>
  <c r="AG49" i="1" s="1"/>
  <c r="AI49" i="1" s="1"/>
  <c r="AK49" i="1" s="1"/>
  <c r="AM49" i="1" s="1"/>
  <c r="AO49" i="1" s="1"/>
  <c r="AQ49" i="1" s="1"/>
  <c r="D49" i="1"/>
  <c r="F49" i="1" s="1"/>
  <c r="H49" i="1" s="1"/>
  <c r="J49" i="1" s="1"/>
  <c r="L49" i="1" s="1"/>
  <c r="N49" i="1" s="1"/>
  <c r="P49" i="1" s="1"/>
  <c r="R49" i="1" s="1"/>
  <c r="T49" i="1" s="1"/>
  <c r="V49" i="1" s="1"/>
  <c r="X49" i="1" s="1"/>
  <c r="Z49" i="1" s="1"/>
  <c r="AT48" i="1"/>
  <c r="AV48" i="1" s="1"/>
  <c r="AX48" i="1" s="1"/>
  <c r="AZ48" i="1" s="1"/>
  <c r="BB48" i="1" s="1"/>
  <c r="BD48" i="1" s="1"/>
  <c r="BF48" i="1" s="1"/>
  <c r="AC48" i="1"/>
  <c r="AE48" i="1" s="1"/>
  <c r="AG48" i="1" s="1"/>
  <c r="AI48" i="1" s="1"/>
  <c r="AK48" i="1" s="1"/>
  <c r="AM48" i="1" s="1"/>
  <c r="AO48" i="1" s="1"/>
  <c r="AQ48" i="1" s="1"/>
  <c r="F48" i="1"/>
  <c r="H48" i="1" s="1"/>
  <c r="J48" i="1" s="1"/>
  <c r="L48" i="1" s="1"/>
  <c r="N48" i="1" s="1"/>
  <c r="P48" i="1" s="1"/>
  <c r="R48" i="1" s="1"/>
  <c r="T48" i="1" s="1"/>
  <c r="V48" i="1" s="1"/>
  <c r="X48" i="1" s="1"/>
  <c r="Z48" i="1" s="1"/>
  <c r="BE46" i="1"/>
  <c r="BC46" i="1"/>
  <c r="BA46" i="1"/>
  <c r="AY46" i="1"/>
  <c r="AW46" i="1"/>
  <c r="AU46" i="1"/>
  <c r="AS46" i="1"/>
  <c r="AR46" i="1"/>
  <c r="AP46" i="1"/>
  <c r="AN46" i="1"/>
  <c r="AL46" i="1"/>
  <c r="AJ46" i="1"/>
  <c r="AH46" i="1"/>
  <c r="AF46" i="1"/>
  <c r="AD46" i="1"/>
  <c r="AB46" i="1"/>
  <c r="AA46" i="1"/>
  <c r="Y46" i="1"/>
  <c r="W46" i="1"/>
  <c r="U46" i="1"/>
  <c r="S46" i="1"/>
  <c r="Q46" i="1"/>
  <c r="O46" i="1"/>
  <c r="M46" i="1"/>
  <c r="K46" i="1"/>
  <c r="I46" i="1"/>
  <c r="G46" i="1"/>
  <c r="E46" i="1"/>
  <c r="D46" i="1"/>
  <c r="AT45" i="1"/>
  <c r="AV45" i="1" s="1"/>
  <c r="AX45" i="1" s="1"/>
  <c r="AZ45" i="1" s="1"/>
  <c r="BB45" i="1" s="1"/>
  <c r="BD45" i="1" s="1"/>
  <c r="BF45" i="1" s="1"/>
  <c r="AC45" i="1"/>
  <c r="AE45" i="1" s="1"/>
  <c r="AG45" i="1" s="1"/>
  <c r="AI45" i="1" s="1"/>
  <c r="AK45" i="1" s="1"/>
  <c r="AM45" i="1" s="1"/>
  <c r="AO45" i="1" s="1"/>
  <c r="AQ45" i="1" s="1"/>
  <c r="F45" i="1"/>
  <c r="H45" i="1" s="1"/>
  <c r="J45" i="1" s="1"/>
  <c r="L45" i="1" s="1"/>
  <c r="N45" i="1" s="1"/>
  <c r="P45" i="1" s="1"/>
  <c r="R45" i="1" s="1"/>
  <c r="T45" i="1" s="1"/>
  <c r="V45" i="1" s="1"/>
  <c r="X45" i="1" s="1"/>
  <c r="Z45" i="1" s="1"/>
  <c r="BE43" i="1"/>
  <c r="BC43" i="1"/>
  <c r="BA43" i="1"/>
  <c r="AY43" i="1"/>
  <c r="AW43" i="1"/>
  <c r="AU43" i="1"/>
  <c r="AS43" i="1"/>
  <c r="AR43" i="1"/>
  <c r="AP43" i="1"/>
  <c r="AN43" i="1"/>
  <c r="AL43" i="1"/>
  <c r="AJ43" i="1"/>
  <c r="AH43" i="1"/>
  <c r="AF43" i="1"/>
  <c r="AD43" i="1"/>
  <c r="AB43" i="1"/>
  <c r="AA43" i="1"/>
  <c r="Y43" i="1"/>
  <c r="W43" i="1"/>
  <c r="U43" i="1"/>
  <c r="S43" i="1"/>
  <c r="Q43" i="1"/>
  <c r="O43" i="1"/>
  <c r="M43" i="1"/>
  <c r="K43" i="1"/>
  <c r="I43" i="1"/>
  <c r="G43" i="1"/>
  <c r="E43" i="1"/>
  <c r="D43" i="1"/>
  <c r="AV42" i="1"/>
  <c r="AX42" i="1" s="1"/>
  <c r="AZ42" i="1" s="1"/>
  <c r="BB42" i="1" s="1"/>
  <c r="BD42" i="1" s="1"/>
  <c r="BF42" i="1" s="1"/>
  <c r="AE42" i="1"/>
  <c r="AG42" i="1" s="1"/>
  <c r="AI42" i="1" s="1"/>
  <c r="AK42" i="1" s="1"/>
  <c r="AM42" i="1" s="1"/>
  <c r="AO42" i="1" s="1"/>
  <c r="AQ42" i="1" s="1"/>
  <c r="H42" i="1"/>
  <c r="J42" i="1" s="1"/>
  <c r="L42" i="1" s="1"/>
  <c r="N42" i="1" s="1"/>
  <c r="P42" i="1" s="1"/>
  <c r="R42" i="1" s="1"/>
  <c r="T42" i="1" s="1"/>
  <c r="V42" i="1" s="1"/>
  <c r="X42" i="1" s="1"/>
  <c r="Z42" i="1" s="1"/>
  <c r="AT41" i="1"/>
  <c r="AV41" i="1" s="1"/>
  <c r="AX41" i="1" s="1"/>
  <c r="AZ41" i="1" s="1"/>
  <c r="BB41" i="1" s="1"/>
  <c r="BD41" i="1" s="1"/>
  <c r="BF41" i="1" s="1"/>
  <c r="AC41" i="1"/>
  <c r="AE41" i="1" s="1"/>
  <c r="AG41" i="1" s="1"/>
  <c r="AI41" i="1" s="1"/>
  <c r="AK41" i="1" s="1"/>
  <c r="AM41" i="1" s="1"/>
  <c r="AO41" i="1" s="1"/>
  <c r="AQ41" i="1" s="1"/>
  <c r="F41" i="1"/>
  <c r="H41" i="1" s="1"/>
  <c r="J41" i="1" s="1"/>
  <c r="L41" i="1" s="1"/>
  <c r="N41" i="1" s="1"/>
  <c r="P41" i="1" s="1"/>
  <c r="R41" i="1" s="1"/>
  <c r="T41" i="1" s="1"/>
  <c r="V41" i="1" s="1"/>
  <c r="X41" i="1" s="1"/>
  <c r="Z41" i="1" s="1"/>
  <c r="AT40" i="1"/>
  <c r="AV40" i="1" s="1"/>
  <c r="AX40" i="1" s="1"/>
  <c r="AZ40" i="1" s="1"/>
  <c r="BB40" i="1" s="1"/>
  <c r="BD40" i="1" s="1"/>
  <c r="BF40" i="1" s="1"/>
  <c r="AC40" i="1"/>
  <c r="AE40" i="1" s="1"/>
  <c r="AG40" i="1" s="1"/>
  <c r="AI40" i="1" s="1"/>
  <c r="AK40" i="1" s="1"/>
  <c r="AM40" i="1" s="1"/>
  <c r="AO40" i="1" s="1"/>
  <c r="AQ40" i="1" s="1"/>
  <c r="F40" i="1"/>
  <c r="H40" i="1" s="1"/>
  <c r="J40" i="1" s="1"/>
  <c r="L40" i="1" s="1"/>
  <c r="N40" i="1" s="1"/>
  <c r="P40" i="1" s="1"/>
  <c r="R40" i="1" s="1"/>
  <c r="T40" i="1" s="1"/>
  <c r="V40" i="1" s="1"/>
  <c r="X40" i="1" s="1"/>
  <c r="Z40" i="1" s="1"/>
  <c r="BE38" i="1"/>
  <c r="BC38" i="1"/>
  <c r="BA38" i="1"/>
  <c r="AY38" i="1"/>
  <c r="AW38" i="1"/>
  <c r="AU38" i="1"/>
  <c r="AS38" i="1"/>
  <c r="AR38" i="1"/>
  <c r="AP38" i="1"/>
  <c r="AN38" i="1"/>
  <c r="AL38" i="1"/>
  <c r="AJ38" i="1"/>
  <c r="AH38" i="1"/>
  <c r="AF38" i="1"/>
  <c r="AD38" i="1"/>
  <c r="AB38" i="1"/>
  <c r="AA38" i="1"/>
  <c r="Y38" i="1"/>
  <c r="W38" i="1"/>
  <c r="U38" i="1"/>
  <c r="S38" i="1"/>
  <c r="Q38" i="1"/>
  <c r="O38" i="1"/>
  <c r="M38" i="1"/>
  <c r="K38" i="1"/>
  <c r="I38" i="1"/>
  <c r="G38" i="1"/>
  <c r="E38" i="1"/>
  <c r="D38" i="1"/>
  <c r="AX37" i="1"/>
  <c r="AZ37" i="1" s="1"/>
  <c r="BB37" i="1" s="1"/>
  <c r="BD37" i="1" s="1"/>
  <c r="BF37" i="1" s="1"/>
  <c r="AI37" i="1"/>
  <c r="AK37" i="1" s="1"/>
  <c r="AM37" i="1" s="1"/>
  <c r="AO37" i="1" s="1"/>
  <c r="AQ37" i="1" s="1"/>
  <c r="L37" i="1"/>
  <c r="N37" i="1" s="1"/>
  <c r="P37" i="1" s="1"/>
  <c r="R37" i="1" s="1"/>
  <c r="T37" i="1" s="1"/>
  <c r="V37" i="1" s="1"/>
  <c r="X37" i="1" s="1"/>
  <c r="Z37" i="1" s="1"/>
  <c r="AX36" i="1"/>
  <c r="AZ36" i="1" s="1"/>
  <c r="BB36" i="1" s="1"/>
  <c r="BD36" i="1" s="1"/>
  <c r="BF36" i="1" s="1"/>
  <c r="AI36" i="1"/>
  <c r="AK36" i="1" s="1"/>
  <c r="AM36" i="1" s="1"/>
  <c r="AO36" i="1" s="1"/>
  <c r="AQ36" i="1" s="1"/>
  <c r="L36" i="1"/>
  <c r="N36" i="1" s="1"/>
  <c r="P36" i="1" s="1"/>
  <c r="R36" i="1" s="1"/>
  <c r="T36" i="1" s="1"/>
  <c r="V36" i="1" s="1"/>
  <c r="X36" i="1" s="1"/>
  <c r="Z36" i="1" s="1"/>
  <c r="AW35" i="1"/>
  <c r="AW32" i="1" s="1"/>
  <c r="AT35" i="1"/>
  <c r="AV35" i="1" s="1"/>
  <c r="AH35" i="1"/>
  <c r="AA35" i="1"/>
  <c r="AC35" i="1" s="1"/>
  <c r="AE35" i="1" s="1"/>
  <c r="AG35" i="1" s="1"/>
  <c r="K35" i="1"/>
  <c r="F35" i="1"/>
  <c r="H35" i="1" s="1"/>
  <c r="J35" i="1" s="1"/>
  <c r="L35" i="1" s="1"/>
  <c r="N35" i="1" s="1"/>
  <c r="P35" i="1" s="1"/>
  <c r="R35" i="1" s="1"/>
  <c r="T35" i="1" s="1"/>
  <c r="V35" i="1" s="1"/>
  <c r="X35" i="1" s="1"/>
  <c r="Z35" i="1" s="1"/>
  <c r="AW34" i="1"/>
  <c r="AT34" i="1"/>
  <c r="AV34" i="1" s="1"/>
  <c r="AX34" i="1" s="1"/>
  <c r="AZ34" i="1" s="1"/>
  <c r="BB34" i="1" s="1"/>
  <c r="BD34" i="1" s="1"/>
  <c r="BF34" i="1" s="1"/>
  <c r="AH34" i="1"/>
  <c r="AC34" i="1"/>
  <c r="AE34" i="1" s="1"/>
  <c r="AG34" i="1" s="1"/>
  <c r="AI34" i="1" s="1"/>
  <c r="AK34" i="1" s="1"/>
  <c r="AM34" i="1" s="1"/>
  <c r="AO34" i="1" s="1"/>
  <c r="AQ34" i="1" s="1"/>
  <c r="W34" i="1"/>
  <c r="U34" i="1"/>
  <c r="S34" i="1"/>
  <c r="S32" i="1" s="1"/>
  <c r="K34" i="1"/>
  <c r="F34" i="1"/>
  <c r="H34" i="1" s="1"/>
  <c r="J34" i="1" s="1"/>
  <c r="L34" i="1" s="1"/>
  <c r="N34" i="1" s="1"/>
  <c r="P34" i="1" s="1"/>
  <c r="R34" i="1" s="1"/>
  <c r="T34" i="1" s="1"/>
  <c r="V34" i="1" s="1"/>
  <c r="X34" i="1" s="1"/>
  <c r="Z34" i="1" s="1"/>
  <c r="BE32" i="1"/>
  <c r="BC32" i="1"/>
  <c r="BA32" i="1"/>
  <c r="AY32" i="1"/>
  <c r="AU32" i="1"/>
  <c r="AS32" i="1"/>
  <c r="AR32" i="1"/>
  <c r="AP32" i="1"/>
  <c r="AN32" i="1"/>
  <c r="AL32" i="1"/>
  <c r="AJ32" i="1"/>
  <c r="AF32" i="1"/>
  <c r="AD32" i="1"/>
  <c r="AB32" i="1"/>
  <c r="AA32" i="1"/>
  <c r="Y32" i="1"/>
  <c r="W32" i="1"/>
  <c r="U32" i="1"/>
  <c r="Q32" i="1"/>
  <c r="O32" i="1"/>
  <c r="M32" i="1"/>
  <c r="K32" i="1"/>
  <c r="I32" i="1"/>
  <c r="G32" i="1"/>
  <c r="E32" i="1"/>
  <c r="D32" i="1"/>
  <c r="AX31" i="1"/>
  <c r="AZ31" i="1" s="1"/>
  <c r="BB31" i="1" s="1"/>
  <c r="BD31" i="1" s="1"/>
  <c r="BF31" i="1" s="1"/>
  <c r="AI31" i="1"/>
  <c r="AK31" i="1" s="1"/>
  <c r="AM31" i="1" s="1"/>
  <c r="AO31" i="1" s="1"/>
  <c r="AQ31" i="1" s="1"/>
  <c r="L31" i="1"/>
  <c r="N31" i="1" s="1"/>
  <c r="P31" i="1" s="1"/>
  <c r="R31" i="1" s="1"/>
  <c r="T31" i="1" s="1"/>
  <c r="V31" i="1" s="1"/>
  <c r="X31" i="1" s="1"/>
  <c r="Z31" i="1" s="1"/>
  <c r="AT30" i="1"/>
  <c r="AV30" i="1" s="1"/>
  <c r="AX30" i="1" s="1"/>
  <c r="AZ30" i="1" s="1"/>
  <c r="BB30" i="1" s="1"/>
  <c r="BD30" i="1" s="1"/>
  <c r="BF30" i="1" s="1"/>
  <c r="AH30" i="1"/>
  <c r="AH28" i="1" s="1"/>
  <c r="AC30" i="1"/>
  <c r="AE30" i="1" s="1"/>
  <c r="AG30" i="1" s="1"/>
  <c r="AI30" i="1" s="1"/>
  <c r="AK30" i="1" s="1"/>
  <c r="AM30" i="1" s="1"/>
  <c r="AO30" i="1" s="1"/>
  <c r="AQ30" i="1" s="1"/>
  <c r="F30" i="1"/>
  <c r="H30" i="1" s="1"/>
  <c r="J30" i="1" s="1"/>
  <c r="L30" i="1" s="1"/>
  <c r="N30" i="1" s="1"/>
  <c r="P30" i="1" s="1"/>
  <c r="R30" i="1" s="1"/>
  <c r="T30" i="1" s="1"/>
  <c r="V30" i="1" s="1"/>
  <c r="X30" i="1" s="1"/>
  <c r="Z30" i="1" s="1"/>
  <c r="BE28" i="1"/>
  <c r="BC28" i="1"/>
  <c r="BC184" i="1" s="1"/>
  <c r="BA28" i="1"/>
  <c r="BA184" i="1" s="1"/>
  <c r="AY28" i="1"/>
  <c r="AW28" i="1"/>
  <c r="AU28" i="1"/>
  <c r="AU184" i="1" s="1"/>
  <c r="AS28" i="1"/>
  <c r="AS184" i="1" s="1"/>
  <c r="AR28" i="1"/>
  <c r="AP28" i="1"/>
  <c r="AN28" i="1"/>
  <c r="AL28" i="1"/>
  <c r="AL184" i="1" s="1"/>
  <c r="AJ28" i="1"/>
  <c r="AF28" i="1"/>
  <c r="AD28" i="1"/>
  <c r="AD184" i="1" s="1"/>
  <c r="AB28" i="1"/>
  <c r="AA28" i="1"/>
  <c r="Y28" i="1"/>
  <c r="Y184" i="1" s="1"/>
  <c r="W28" i="1"/>
  <c r="W184" i="1" s="1"/>
  <c r="U28" i="1"/>
  <c r="S28" i="1"/>
  <c r="Q28" i="1"/>
  <c r="Q184" i="1" s="1"/>
  <c r="O28" i="1"/>
  <c r="O184" i="1" s="1"/>
  <c r="M28" i="1"/>
  <c r="K28" i="1"/>
  <c r="I28" i="1"/>
  <c r="I184" i="1" s="1"/>
  <c r="G28" i="1"/>
  <c r="G184" i="1" s="1"/>
  <c r="E28" i="1"/>
  <c r="D28" i="1"/>
  <c r="AT27" i="1"/>
  <c r="AV27" i="1" s="1"/>
  <c r="AX27" i="1" s="1"/>
  <c r="AZ27" i="1" s="1"/>
  <c r="BB27" i="1" s="1"/>
  <c r="BD27" i="1" s="1"/>
  <c r="BF27" i="1" s="1"/>
  <c r="AC27" i="1"/>
  <c r="AE27" i="1" s="1"/>
  <c r="AG27" i="1" s="1"/>
  <c r="AI27" i="1" s="1"/>
  <c r="AK27" i="1" s="1"/>
  <c r="AM27" i="1" s="1"/>
  <c r="AO27" i="1" s="1"/>
  <c r="AQ27" i="1" s="1"/>
  <c r="F27" i="1"/>
  <c r="H27" i="1" s="1"/>
  <c r="J27" i="1" s="1"/>
  <c r="L27" i="1" s="1"/>
  <c r="N27" i="1" s="1"/>
  <c r="P27" i="1" s="1"/>
  <c r="R27" i="1" s="1"/>
  <c r="T27" i="1" s="1"/>
  <c r="V27" i="1" s="1"/>
  <c r="X27" i="1" s="1"/>
  <c r="Z27" i="1" s="1"/>
  <c r="AT26" i="1"/>
  <c r="AV26" i="1" s="1"/>
  <c r="AX26" i="1" s="1"/>
  <c r="AZ26" i="1" s="1"/>
  <c r="BB26" i="1" s="1"/>
  <c r="BD26" i="1" s="1"/>
  <c r="BF26" i="1" s="1"/>
  <c r="AC26" i="1"/>
  <c r="AE26" i="1" s="1"/>
  <c r="AG26" i="1" s="1"/>
  <c r="AI26" i="1" s="1"/>
  <c r="AK26" i="1" s="1"/>
  <c r="AM26" i="1" s="1"/>
  <c r="AO26" i="1" s="1"/>
  <c r="AQ26" i="1" s="1"/>
  <c r="F26" i="1"/>
  <c r="H26" i="1" s="1"/>
  <c r="J26" i="1" s="1"/>
  <c r="L26" i="1" s="1"/>
  <c r="N26" i="1" s="1"/>
  <c r="P26" i="1" s="1"/>
  <c r="R26" i="1" s="1"/>
  <c r="T26" i="1" s="1"/>
  <c r="V26" i="1" s="1"/>
  <c r="X26" i="1" s="1"/>
  <c r="Z26" i="1" s="1"/>
  <c r="BE24" i="1"/>
  <c r="BC24" i="1"/>
  <c r="BA24" i="1"/>
  <c r="AY24" i="1"/>
  <c r="AW24" i="1"/>
  <c r="AU24" i="1"/>
  <c r="AS24" i="1"/>
  <c r="AR24" i="1"/>
  <c r="AP24" i="1"/>
  <c r="AN24" i="1"/>
  <c r="AL24" i="1"/>
  <c r="AJ24" i="1"/>
  <c r="AH24" i="1"/>
  <c r="AF24" i="1"/>
  <c r="AD24" i="1"/>
  <c r="AB24" i="1"/>
  <c r="AA24" i="1"/>
  <c r="Y24" i="1"/>
  <c r="W24" i="1"/>
  <c r="U24" i="1"/>
  <c r="S24" i="1"/>
  <c r="Q24" i="1"/>
  <c r="O24" i="1"/>
  <c r="M24" i="1"/>
  <c r="K24" i="1"/>
  <c r="I24" i="1"/>
  <c r="G24" i="1"/>
  <c r="E24" i="1"/>
  <c r="D24" i="1"/>
  <c r="BE23" i="1"/>
  <c r="BE181" i="1" s="1"/>
  <c r="BC23" i="1"/>
  <c r="BC181" i="1" s="1"/>
  <c r="BA23" i="1"/>
  <c r="BA181" i="1" s="1"/>
  <c r="AY23" i="1"/>
  <c r="AY181" i="1" s="1"/>
  <c r="AW23" i="1"/>
  <c r="AW181" i="1" s="1"/>
  <c r="AU23" i="1"/>
  <c r="AU181" i="1" s="1"/>
  <c r="AV181" i="1" s="1"/>
  <c r="AP23" i="1"/>
  <c r="AP181" i="1" s="1"/>
  <c r="AN23" i="1"/>
  <c r="AN181" i="1" s="1"/>
  <c r="AL23" i="1"/>
  <c r="AL181" i="1" s="1"/>
  <c r="AJ23" i="1"/>
  <c r="AJ181" i="1" s="1"/>
  <c r="AH23" i="1"/>
  <c r="AH181" i="1" s="1"/>
  <c r="AF23" i="1"/>
  <c r="AF181" i="1" s="1"/>
  <c r="AD23" i="1"/>
  <c r="Y23" i="1"/>
  <c r="Y181" i="1" s="1"/>
  <c r="W23" i="1"/>
  <c r="W181" i="1" s="1"/>
  <c r="U23" i="1"/>
  <c r="U181" i="1" s="1"/>
  <c r="S23" i="1"/>
  <c r="S181" i="1" s="1"/>
  <c r="Q23" i="1"/>
  <c r="Q181" i="1" s="1"/>
  <c r="O23" i="1"/>
  <c r="O181" i="1" s="1"/>
  <c r="M23" i="1"/>
  <c r="M181" i="1" s="1"/>
  <c r="K23" i="1"/>
  <c r="K181" i="1" s="1"/>
  <c r="I23" i="1"/>
  <c r="I181" i="1" s="1"/>
  <c r="G23" i="1"/>
  <c r="BE22" i="1"/>
  <c r="BC22" i="1"/>
  <c r="BA22" i="1"/>
  <c r="AY22" i="1"/>
  <c r="AW22" i="1"/>
  <c r="AX22" i="1" s="1"/>
  <c r="AP22" i="1"/>
  <c r="AN22" i="1"/>
  <c r="AL22" i="1"/>
  <c r="AJ22" i="1"/>
  <c r="AH22" i="1"/>
  <c r="AI22" i="1" s="1"/>
  <c r="Y22" i="1"/>
  <c r="W22" i="1"/>
  <c r="U22" i="1"/>
  <c r="S22" i="1"/>
  <c r="Q22" i="1"/>
  <c r="O22" i="1"/>
  <c r="M22" i="1"/>
  <c r="K22" i="1"/>
  <c r="L22" i="1" s="1"/>
  <c r="BE21" i="1"/>
  <c r="BE179" i="1" s="1"/>
  <c r="BC21" i="1"/>
  <c r="BC179" i="1" s="1"/>
  <c r="BA21" i="1"/>
  <c r="BA179" i="1" s="1"/>
  <c r="AY21" i="1"/>
  <c r="AY179" i="1" s="1"/>
  <c r="AW21" i="1"/>
  <c r="AW179" i="1" s="1"/>
  <c r="AU21" i="1"/>
  <c r="AU179" i="1" s="1"/>
  <c r="AS21" i="1"/>
  <c r="AS179" i="1" s="1"/>
  <c r="AR21" i="1"/>
  <c r="AR179" i="1" s="1"/>
  <c r="AP21" i="1"/>
  <c r="AP179" i="1" s="1"/>
  <c r="AN21" i="1"/>
  <c r="AN179" i="1" s="1"/>
  <c r="AL21" i="1"/>
  <c r="AL179" i="1" s="1"/>
  <c r="AJ21" i="1"/>
  <c r="AJ179" i="1" s="1"/>
  <c r="AH21" i="1"/>
  <c r="AH179" i="1" s="1"/>
  <c r="AF21" i="1"/>
  <c r="AF179" i="1" s="1"/>
  <c r="AD21" i="1"/>
  <c r="AD179" i="1" s="1"/>
  <c r="AB21" i="1"/>
  <c r="AB179" i="1" s="1"/>
  <c r="AA21" i="1"/>
  <c r="AA179" i="1" s="1"/>
  <c r="Y21" i="1"/>
  <c r="Y179" i="1" s="1"/>
  <c r="W21" i="1"/>
  <c r="W179" i="1" s="1"/>
  <c r="U21" i="1"/>
  <c r="U179" i="1" s="1"/>
  <c r="S21" i="1"/>
  <c r="S179" i="1" s="1"/>
  <c r="Q21" i="1"/>
  <c r="Q179" i="1" s="1"/>
  <c r="O21" i="1"/>
  <c r="O179" i="1" s="1"/>
  <c r="M21" i="1"/>
  <c r="M179" i="1" s="1"/>
  <c r="K21" i="1"/>
  <c r="K179" i="1" s="1"/>
  <c r="I21" i="1"/>
  <c r="I179" i="1" s="1"/>
  <c r="G21" i="1"/>
  <c r="G179" i="1" s="1"/>
  <c r="E21" i="1"/>
  <c r="E179" i="1" s="1"/>
  <c r="D21" i="1"/>
  <c r="D179" i="1" s="1"/>
  <c r="BE20" i="1"/>
  <c r="BC20" i="1"/>
  <c r="BA20" i="1"/>
  <c r="AY20" i="1"/>
  <c r="AW20" i="1"/>
  <c r="AU20" i="1"/>
  <c r="AS20" i="1"/>
  <c r="AR20" i="1"/>
  <c r="AP20" i="1"/>
  <c r="AN20" i="1"/>
  <c r="AL20" i="1"/>
  <c r="AJ20" i="1"/>
  <c r="AH20" i="1"/>
  <c r="AF20" i="1"/>
  <c r="AD20" i="1"/>
  <c r="AB20" i="1"/>
  <c r="AA20" i="1"/>
  <c r="Y20" i="1"/>
  <c r="W20" i="1"/>
  <c r="U20" i="1"/>
  <c r="S20" i="1"/>
  <c r="Q20" i="1"/>
  <c r="O20" i="1"/>
  <c r="M20" i="1"/>
  <c r="K20" i="1"/>
  <c r="I20" i="1"/>
  <c r="G20" i="1"/>
  <c r="E20" i="1"/>
  <c r="D20" i="1"/>
  <c r="AN18" i="1" l="1"/>
  <c r="AL63" i="1"/>
  <c r="AS63" i="1"/>
  <c r="BA63" i="1"/>
  <c r="U63" i="1"/>
  <c r="AH113" i="1"/>
  <c r="BE113" i="1"/>
  <c r="F32" i="1"/>
  <c r="H32" i="1" s="1"/>
  <c r="J32" i="1" s="1"/>
  <c r="L32" i="1" s="1"/>
  <c r="N32" i="1" s="1"/>
  <c r="P32" i="1" s="1"/>
  <c r="R32" i="1" s="1"/>
  <c r="T32" i="1" s="1"/>
  <c r="V32" i="1" s="1"/>
  <c r="X32" i="1" s="1"/>
  <c r="Z32" i="1" s="1"/>
  <c r="F127" i="1"/>
  <c r="H127" i="1" s="1"/>
  <c r="AT131" i="1"/>
  <c r="F143" i="1"/>
  <c r="H143" i="1" s="1"/>
  <c r="J143" i="1" s="1"/>
  <c r="L143" i="1" s="1"/>
  <c r="N143" i="1" s="1"/>
  <c r="P143" i="1" s="1"/>
  <c r="R143" i="1" s="1"/>
  <c r="T143" i="1" s="1"/>
  <c r="V143" i="1" s="1"/>
  <c r="X143" i="1" s="1"/>
  <c r="Z143" i="1" s="1"/>
  <c r="AU63" i="1"/>
  <c r="BC63" i="1"/>
  <c r="J57" i="1"/>
  <c r="D63" i="1"/>
  <c r="AC88" i="1"/>
  <c r="AE88" i="1" s="1"/>
  <c r="AG88" i="1" s="1"/>
  <c r="AI88" i="1" s="1"/>
  <c r="AK88" i="1" s="1"/>
  <c r="AM88" i="1" s="1"/>
  <c r="AO88" i="1" s="1"/>
  <c r="AQ88" i="1" s="1"/>
  <c r="M186" i="1"/>
  <c r="U186" i="1"/>
  <c r="AB186" i="1"/>
  <c r="AJ186" i="1"/>
  <c r="AR186" i="1"/>
  <c r="AG54" i="1"/>
  <c r="D185" i="1"/>
  <c r="U185" i="1"/>
  <c r="AB185" i="1"/>
  <c r="AC117" i="1"/>
  <c r="AE117" i="1" s="1"/>
  <c r="AG117" i="1" s="1"/>
  <c r="AI117" i="1" s="1"/>
  <c r="AK117" i="1" s="1"/>
  <c r="AM117" i="1" s="1"/>
  <c r="AO117" i="1" s="1"/>
  <c r="AQ117" i="1" s="1"/>
  <c r="J127" i="1"/>
  <c r="L127" i="1" s="1"/>
  <c r="N127" i="1" s="1"/>
  <c r="P127" i="1" s="1"/>
  <c r="R127" i="1" s="1"/>
  <c r="T127" i="1" s="1"/>
  <c r="V127" i="1" s="1"/>
  <c r="X127" i="1" s="1"/>
  <c r="Z127" i="1" s="1"/>
  <c r="AV180" i="1"/>
  <c r="E185" i="1"/>
  <c r="AV88" i="1"/>
  <c r="F170" i="1"/>
  <c r="H170" i="1" s="1"/>
  <c r="J170" i="1" s="1"/>
  <c r="L170" i="1" s="1"/>
  <c r="N170" i="1" s="1"/>
  <c r="P170" i="1" s="1"/>
  <c r="R170" i="1" s="1"/>
  <c r="T170" i="1" s="1"/>
  <c r="V170" i="1" s="1"/>
  <c r="X170" i="1" s="1"/>
  <c r="Z170" i="1" s="1"/>
  <c r="AZ22" i="1"/>
  <c r="BB22" i="1" s="1"/>
  <c r="BD22" i="1" s="1"/>
  <c r="BF22" i="1" s="1"/>
  <c r="J54" i="1"/>
  <c r="AT108" i="1"/>
  <c r="AV108" i="1" s="1"/>
  <c r="AX108" i="1" s="1"/>
  <c r="AZ108" i="1" s="1"/>
  <c r="BB108" i="1" s="1"/>
  <c r="BD108" i="1" s="1"/>
  <c r="BF108" i="1" s="1"/>
  <c r="F187" i="1"/>
  <c r="H187" i="1" s="1"/>
  <c r="J187" i="1" s="1"/>
  <c r="L187" i="1" s="1"/>
  <c r="N187" i="1" s="1"/>
  <c r="P187" i="1" s="1"/>
  <c r="R187" i="1" s="1"/>
  <c r="AT187" i="1"/>
  <c r="AV187" i="1" s="1"/>
  <c r="AX187" i="1" s="1"/>
  <c r="AZ187" i="1" s="1"/>
  <c r="BB187" i="1" s="1"/>
  <c r="BD187" i="1" s="1"/>
  <c r="BF187" i="1" s="1"/>
  <c r="L57" i="1"/>
  <c r="N57" i="1" s="1"/>
  <c r="P57" i="1" s="1"/>
  <c r="R57" i="1" s="1"/>
  <c r="T57" i="1" s="1"/>
  <c r="V57" i="1" s="1"/>
  <c r="X57" i="1" s="1"/>
  <c r="Z57" i="1" s="1"/>
  <c r="I185" i="1"/>
  <c r="Q185" i="1"/>
  <c r="J85" i="1"/>
  <c r="L85" i="1" s="1"/>
  <c r="N85" i="1" s="1"/>
  <c r="P85" i="1" s="1"/>
  <c r="R85" i="1" s="1"/>
  <c r="T85" i="1" s="1"/>
  <c r="V85" i="1" s="1"/>
  <c r="X85" i="1" s="1"/>
  <c r="Z85" i="1" s="1"/>
  <c r="AV85" i="1"/>
  <c r="AX85" i="1" s="1"/>
  <c r="AZ85" i="1" s="1"/>
  <c r="BB85" i="1" s="1"/>
  <c r="BD85" i="1" s="1"/>
  <c r="BF85" i="1" s="1"/>
  <c r="F108" i="1"/>
  <c r="AT146" i="1"/>
  <c r="AV146" i="1" s="1"/>
  <c r="AX146" i="1" s="1"/>
  <c r="AZ146" i="1" s="1"/>
  <c r="BB146" i="1" s="1"/>
  <c r="BD146" i="1" s="1"/>
  <c r="BF146" i="1" s="1"/>
  <c r="F152" i="1"/>
  <c r="H152" i="1" s="1"/>
  <c r="J152" i="1" s="1"/>
  <c r="L152" i="1" s="1"/>
  <c r="N152" i="1" s="1"/>
  <c r="P152" i="1" s="1"/>
  <c r="R152" i="1" s="1"/>
  <c r="T152" i="1" s="1"/>
  <c r="V152" i="1" s="1"/>
  <c r="X152" i="1" s="1"/>
  <c r="Z152" i="1" s="1"/>
  <c r="I183" i="1"/>
  <c r="Q183" i="1"/>
  <c r="AU18" i="1"/>
  <c r="BC18" i="1"/>
  <c r="BC176" i="1" s="1"/>
  <c r="AX57" i="1"/>
  <c r="AJ185" i="1"/>
  <c r="AR185" i="1"/>
  <c r="AY185" i="1"/>
  <c r="AY113" i="1"/>
  <c r="AA18" i="1"/>
  <c r="AW18" i="1"/>
  <c r="AT43" i="1"/>
  <c r="AV43" i="1" s="1"/>
  <c r="AX43" i="1" s="1"/>
  <c r="AZ43" i="1" s="1"/>
  <c r="BB43" i="1" s="1"/>
  <c r="BD43" i="1" s="1"/>
  <c r="BF43" i="1" s="1"/>
  <c r="AZ57" i="1"/>
  <c r="BB57" i="1" s="1"/>
  <c r="BD57" i="1" s="1"/>
  <c r="BF57" i="1" s="1"/>
  <c r="Y185" i="1"/>
  <c r="AU185" i="1"/>
  <c r="BC185" i="1"/>
  <c r="F178" i="1"/>
  <c r="H178" i="1" s="1"/>
  <c r="AC187" i="1"/>
  <c r="AE187" i="1" s="1"/>
  <c r="AG187" i="1" s="1"/>
  <c r="AI187" i="1" s="1"/>
  <c r="AK187" i="1" s="1"/>
  <c r="AM187" i="1" s="1"/>
  <c r="AO187" i="1" s="1"/>
  <c r="AQ187" i="1" s="1"/>
  <c r="AN183" i="1"/>
  <c r="AY184" i="1"/>
  <c r="H108" i="1"/>
  <c r="J108" i="1" s="1"/>
  <c r="L108" i="1" s="1"/>
  <c r="N108" i="1" s="1"/>
  <c r="P108" i="1" s="1"/>
  <c r="R108" i="1" s="1"/>
  <c r="T108" i="1" s="1"/>
  <c r="V108" i="1" s="1"/>
  <c r="X108" i="1" s="1"/>
  <c r="Z108" i="1" s="1"/>
  <c r="K113" i="1"/>
  <c r="AA113" i="1"/>
  <c r="AC113" i="1" s="1"/>
  <c r="AE113" i="1" s="1"/>
  <c r="AP113" i="1"/>
  <c r="AW113" i="1"/>
  <c r="AF113" i="1"/>
  <c r="AN113" i="1"/>
  <c r="AU113" i="1"/>
  <c r="AU176" i="1" s="1"/>
  <c r="AC152" i="1"/>
  <c r="AE152" i="1" s="1"/>
  <c r="AG152" i="1" s="1"/>
  <c r="AI152" i="1" s="1"/>
  <c r="AK152" i="1" s="1"/>
  <c r="AM152" i="1" s="1"/>
  <c r="AO152" i="1" s="1"/>
  <c r="E184" i="1"/>
  <c r="M184" i="1"/>
  <c r="U184" i="1"/>
  <c r="F131" i="1"/>
  <c r="H131" i="1" s="1"/>
  <c r="AC131" i="1"/>
  <c r="AE131" i="1" s="1"/>
  <c r="AT170" i="1"/>
  <c r="AV170" i="1" s="1"/>
  <c r="AX170" i="1" s="1"/>
  <c r="AZ170" i="1" s="1"/>
  <c r="BB170" i="1" s="1"/>
  <c r="BD170" i="1" s="1"/>
  <c r="BF170" i="1" s="1"/>
  <c r="F179" i="1"/>
  <c r="H179" i="1" s="1"/>
  <c r="M18" i="1"/>
  <c r="F38" i="1"/>
  <c r="H38" i="1" s="1"/>
  <c r="J38" i="1" s="1"/>
  <c r="L38" i="1" s="1"/>
  <c r="N38" i="1" s="1"/>
  <c r="P38" i="1" s="1"/>
  <c r="R38" i="1" s="1"/>
  <c r="T38" i="1" s="1"/>
  <c r="V38" i="1" s="1"/>
  <c r="X38" i="1" s="1"/>
  <c r="Z38" i="1" s="1"/>
  <c r="BE18" i="1"/>
  <c r="F43" i="1"/>
  <c r="H43" i="1" s="1"/>
  <c r="J43" i="1" s="1"/>
  <c r="L43" i="1" s="1"/>
  <c r="N43" i="1" s="1"/>
  <c r="P43" i="1" s="1"/>
  <c r="R43" i="1" s="1"/>
  <c r="T43" i="1" s="1"/>
  <c r="V43" i="1" s="1"/>
  <c r="X43" i="1" s="1"/>
  <c r="Z43" i="1" s="1"/>
  <c r="AX54" i="1"/>
  <c r="AZ54" i="1" s="1"/>
  <c r="BB54" i="1" s="1"/>
  <c r="BD54" i="1" s="1"/>
  <c r="BF54" i="1" s="1"/>
  <c r="AG57" i="1"/>
  <c r="AI57" i="1" s="1"/>
  <c r="AK57" i="1" s="1"/>
  <c r="AM57" i="1" s="1"/>
  <c r="AO57" i="1" s="1"/>
  <c r="AQ57" i="1" s="1"/>
  <c r="F65" i="1"/>
  <c r="H65" i="1" s="1"/>
  <c r="J65" i="1" s="1"/>
  <c r="L65" i="1" s="1"/>
  <c r="N65" i="1" s="1"/>
  <c r="P65" i="1" s="1"/>
  <c r="R65" i="1" s="1"/>
  <c r="T65" i="1" s="1"/>
  <c r="V65" i="1" s="1"/>
  <c r="X65" i="1" s="1"/>
  <c r="Z65" i="1" s="1"/>
  <c r="F115" i="1"/>
  <c r="AJ63" i="1"/>
  <c r="AF63" i="1"/>
  <c r="AN63" i="1"/>
  <c r="J131" i="1"/>
  <c r="L131" i="1" s="1"/>
  <c r="N131" i="1" s="1"/>
  <c r="P131" i="1" s="1"/>
  <c r="R131" i="1" s="1"/>
  <c r="T131" i="1" s="1"/>
  <c r="V131" i="1" s="1"/>
  <c r="X131" i="1" s="1"/>
  <c r="Z131" i="1" s="1"/>
  <c r="AG131" i="1"/>
  <c r="AI131" i="1" s="1"/>
  <c r="AK131" i="1" s="1"/>
  <c r="AM131" i="1" s="1"/>
  <c r="AO131" i="1" s="1"/>
  <c r="AQ131" i="1" s="1"/>
  <c r="H115" i="1"/>
  <c r="J115" i="1" s="1"/>
  <c r="L115" i="1" s="1"/>
  <c r="N115" i="1" s="1"/>
  <c r="P115" i="1" s="1"/>
  <c r="R115" i="1" s="1"/>
  <c r="T115" i="1" s="1"/>
  <c r="V115" i="1" s="1"/>
  <c r="X115" i="1" s="1"/>
  <c r="Z115" i="1" s="1"/>
  <c r="AV131" i="1"/>
  <c r="Q186" i="1"/>
  <c r="Y186" i="1"/>
  <c r="AU186" i="1"/>
  <c r="BC186" i="1"/>
  <c r="D113" i="1"/>
  <c r="AT127" i="1"/>
  <c r="AV127" i="1" s="1"/>
  <c r="AX127" i="1" s="1"/>
  <c r="AZ127" i="1" s="1"/>
  <c r="BB127" i="1" s="1"/>
  <c r="BD127" i="1" s="1"/>
  <c r="BF127" i="1" s="1"/>
  <c r="AT115" i="1"/>
  <c r="AV115" i="1" s="1"/>
  <c r="AX115" i="1" s="1"/>
  <c r="AZ115" i="1" s="1"/>
  <c r="BB115" i="1" s="1"/>
  <c r="BD115" i="1" s="1"/>
  <c r="BF115" i="1" s="1"/>
  <c r="Q63" i="1"/>
  <c r="K63" i="1"/>
  <c r="AH63" i="1"/>
  <c r="AP63" i="1"/>
  <c r="G63" i="1"/>
  <c r="O63" i="1"/>
  <c r="AC65" i="1"/>
  <c r="AE65" i="1" s="1"/>
  <c r="AG65" i="1" s="1"/>
  <c r="AI65" i="1" s="1"/>
  <c r="AK65" i="1" s="1"/>
  <c r="AM65" i="1" s="1"/>
  <c r="AO65" i="1" s="1"/>
  <c r="AQ65" i="1" s="1"/>
  <c r="AT46" i="1"/>
  <c r="AV46" i="1" s="1"/>
  <c r="AX46" i="1" s="1"/>
  <c r="AZ46" i="1" s="1"/>
  <c r="BB46" i="1" s="1"/>
  <c r="BD46" i="1" s="1"/>
  <c r="BF46" i="1" s="1"/>
  <c r="AD183" i="1"/>
  <c r="BA183" i="1"/>
  <c r="AT38" i="1"/>
  <c r="AV38" i="1" s="1"/>
  <c r="AX38" i="1" s="1"/>
  <c r="AZ38" i="1" s="1"/>
  <c r="BB38" i="1" s="1"/>
  <c r="BD38" i="1" s="1"/>
  <c r="BF38" i="1" s="1"/>
  <c r="D18" i="1"/>
  <c r="AF183" i="1"/>
  <c r="AJ18" i="1"/>
  <c r="AP18" i="1"/>
  <c r="F20" i="1"/>
  <c r="H20" i="1" s="1"/>
  <c r="J20" i="1" s="1"/>
  <c r="L20" i="1" s="1"/>
  <c r="N20" i="1" s="1"/>
  <c r="P20" i="1" s="1"/>
  <c r="R20" i="1" s="1"/>
  <c r="T20" i="1" s="1"/>
  <c r="V20" i="1" s="1"/>
  <c r="X20" i="1" s="1"/>
  <c r="Z20" i="1" s="1"/>
  <c r="AC20" i="1"/>
  <c r="AE20" i="1" s="1"/>
  <c r="AG20" i="1" s="1"/>
  <c r="AI20" i="1" s="1"/>
  <c r="AK20" i="1" s="1"/>
  <c r="AM20" i="1" s="1"/>
  <c r="AO20" i="1" s="1"/>
  <c r="AQ20" i="1" s="1"/>
  <c r="K18" i="1"/>
  <c r="U18" i="1"/>
  <c r="AB18" i="1"/>
  <c r="AB176" i="1" s="1"/>
  <c r="G18" i="1"/>
  <c r="O18" i="1"/>
  <c r="D183" i="1"/>
  <c r="AP183" i="1"/>
  <c r="BE183" i="1"/>
  <c r="AC43" i="1"/>
  <c r="AE43" i="1" s="1"/>
  <c r="AG43" i="1" s="1"/>
  <c r="AI43" i="1" s="1"/>
  <c r="AK43" i="1" s="1"/>
  <c r="AM43" i="1" s="1"/>
  <c r="AO43" i="1" s="1"/>
  <c r="AQ43" i="1" s="1"/>
  <c r="M185" i="1"/>
  <c r="M63" i="1"/>
  <c r="W185" i="1"/>
  <c r="W63" i="1"/>
  <c r="AD185" i="1"/>
  <c r="AD63" i="1"/>
  <c r="BA18" i="1"/>
  <c r="J179" i="1"/>
  <c r="L179" i="1" s="1"/>
  <c r="N179" i="1" s="1"/>
  <c r="P179" i="1" s="1"/>
  <c r="R179" i="1" s="1"/>
  <c r="T179" i="1" s="1"/>
  <c r="V179" i="1" s="1"/>
  <c r="X179" i="1" s="1"/>
  <c r="Z179" i="1" s="1"/>
  <c r="I18" i="1"/>
  <c r="Q18" i="1"/>
  <c r="AF18" i="1"/>
  <c r="AR18" i="1"/>
  <c r="AT179" i="1"/>
  <c r="AV179" i="1" s="1"/>
  <c r="AX179" i="1" s="1"/>
  <c r="AZ179" i="1" s="1"/>
  <c r="BB179" i="1" s="1"/>
  <c r="BD179" i="1" s="1"/>
  <c r="BF179" i="1" s="1"/>
  <c r="E183" i="1"/>
  <c r="M183" i="1"/>
  <c r="U183" i="1"/>
  <c r="AB183" i="1"/>
  <c r="AJ183" i="1"/>
  <c r="AR183" i="1"/>
  <c r="AY18" i="1"/>
  <c r="AY176" i="1" s="1"/>
  <c r="AP184" i="1"/>
  <c r="AW184" i="1"/>
  <c r="BE184" i="1"/>
  <c r="F46" i="1"/>
  <c r="H46" i="1" s="1"/>
  <c r="J46" i="1" s="1"/>
  <c r="L46" i="1" s="1"/>
  <c r="N46" i="1" s="1"/>
  <c r="P46" i="1" s="1"/>
  <c r="R46" i="1" s="1"/>
  <c r="T46" i="1" s="1"/>
  <c r="V46" i="1" s="1"/>
  <c r="X46" i="1" s="1"/>
  <c r="Z46" i="1" s="1"/>
  <c r="AC46" i="1"/>
  <c r="AE46" i="1" s="1"/>
  <c r="AG46" i="1" s="1"/>
  <c r="AI46" i="1" s="1"/>
  <c r="AK46" i="1" s="1"/>
  <c r="AM46" i="1" s="1"/>
  <c r="AO46" i="1" s="1"/>
  <c r="AQ46" i="1" s="1"/>
  <c r="AI54" i="1"/>
  <c r="AK54" i="1" s="1"/>
  <c r="AM54" i="1" s="1"/>
  <c r="AO54" i="1" s="1"/>
  <c r="AQ54" i="1" s="1"/>
  <c r="AW63" i="1"/>
  <c r="BE63" i="1"/>
  <c r="AA63" i="1"/>
  <c r="AC63" i="1" s="1"/>
  <c r="AC85" i="1"/>
  <c r="AE85" i="1" s="1"/>
  <c r="AG85" i="1" s="1"/>
  <c r="AI85" i="1" s="1"/>
  <c r="AK85" i="1" s="1"/>
  <c r="AM85" i="1" s="1"/>
  <c r="AO85" i="1" s="1"/>
  <c r="AQ85" i="1" s="1"/>
  <c r="N22" i="1"/>
  <c r="P22" i="1" s="1"/>
  <c r="R22" i="1" s="1"/>
  <c r="T22" i="1" s="1"/>
  <c r="V22" i="1" s="1"/>
  <c r="X22" i="1" s="1"/>
  <c r="Z22" i="1" s="1"/>
  <c r="AK22" i="1"/>
  <c r="AM22" i="1" s="1"/>
  <c r="AO22" i="1" s="1"/>
  <c r="AQ22" i="1" s="1"/>
  <c r="AX181" i="1"/>
  <c r="AZ181" i="1" s="1"/>
  <c r="BB181" i="1" s="1"/>
  <c r="BD181" i="1" s="1"/>
  <c r="BF181" i="1" s="1"/>
  <c r="W18" i="1"/>
  <c r="AL183" i="1"/>
  <c r="AS183" i="1"/>
  <c r="K184" i="1"/>
  <c r="S184" i="1"/>
  <c r="AH184" i="1"/>
  <c r="AC32" i="1"/>
  <c r="AE32" i="1" s="1"/>
  <c r="AG32" i="1" s="1"/>
  <c r="AT32" i="1"/>
  <c r="AV32" i="1" s="1"/>
  <c r="AX32" i="1" s="1"/>
  <c r="AZ32" i="1" s="1"/>
  <c r="BB32" i="1" s="1"/>
  <c r="BD32" i="1" s="1"/>
  <c r="BF32" i="1" s="1"/>
  <c r="F63" i="1"/>
  <c r="H63" i="1" s="1"/>
  <c r="J63" i="1" s="1"/>
  <c r="L63" i="1" s="1"/>
  <c r="N63" i="1" s="1"/>
  <c r="P63" i="1" s="1"/>
  <c r="R63" i="1" s="1"/>
  <c r="AV65" i="1"/>
  <c r="AX65" i="1" s="1"/>
  <c r="AZ65" i="1" s="1"/>
  <c r="BB65" i="1" s="1"/>
  <c r="BD65" i="1" s="1"/>
  <c r="BF65" i="1" s="1"/>
  <c r="AT82" i="1"/>
  <c r="AV82" i="1" s="1"/>
  <c r="AX82" i="1" s="1"/>
  <c r="AZ82" i="1" s="1"/>
  <c r="BB82" i="1" s="1"/>
  <c r="BD82" i="1" s="1"/>
  <c r="BF82" i="1" s="1"/>
  <c r="AR63" i="1"/>
  <c r="H66" i="1"/>
  <c r="J66" i="1" s="1"/>
  <c r="L66" i="1" s="1"/>
  <c r="N66" i="1" s="1"/>
  <c r="P66" i="1" s="1"/>
  <c r="R66" i="1" s="1"/>
  <c r="T66" i="1" s="1"/>
  <c r="V66" i="1" s="1"/>
  <c r="X66" i="1" s="1"/>
  <c r="Z66" i="1" s="1"/>
  <c r="AC66" i="1"/>
  <c r="AE66" i="1" s="1"/>
  <c r="AG66" i="1" s="1"/>
  <c r="AI66" i="1" s="1"/>
  <c r="AK66" i="1" s="1"/>
  <c r="AM66" i="1" s="1"/>
  <c r="AO66" i="1" s="1"/>
  <c r="AQ66" i="1" s="1"/>
  <c r="AA185" i="1"/>
  <c r="AH185" i="1"/>
  <c r="AP185" i="1"/>
  <c r="AW185" i="1"/>
  <c r="BE185" i="1"/>
  <c r="AT178" i="1"/>
  <c r="AV178" i="1" s="1"/>
  <c r="AX178" i="1" s="1"/>
  <c r="AZ178" i="1" s="1"/>
  <c r="BB178" i="1" s="1"/>
  <c r="BD178" i="1" s="1"/>
  <c r="BF178" i="1" s="1"/>
  <c r="D186" i="1"/>
  <c r="K186" i="1"/>
  <c r="S186" i="1"/>
  <c r="AA186" i="1"/>
  <c r="AF186" i="1"/>
  <c r="AN186" i="1"/>
  <c r="AC127" i="1"/>
  <c r="AE127" i="1" s="1"/>
  <c r="AG127" i="1" s="1"/>
  <c r="AI127" i="1" s="1"/>
  <c r="AK127" i="1" s="1"/>
  <c r="AM127" i="1" s="1"/>
  <c r="AO127" i="1" s="1"/>
  <c r="AQ127" i="1" s="1"/>
  <c r="AV188" i="1"/>
  <c r="AX188" i="1" s="1"/>
  <c r="AZ188" i="1" s="1"/>
  <c r="BB188" i="1" s="1"/>
  <c r="BD188" i="1" s="1"/>
  <c r="BF188" i="1" s="1"/>
  <c r="AC38" i="1"/>
  <c r="AE38" i="1" s="1"/>
  <c r="AG38" i="1" s="1"/>
  <c r="AI38" i="1" s="1"/>
  <c r="AK38" i="1" s="1"/>
  <c r="AM38" i="1" s="1"/>
  <c r="AO38" i="1" s="1"/>
  <c r="AQ38" i="1" s="1"/>
  <c r="AT66" i="1"/>
  <c r="AV66" i="1" s="1"/>
  <c r="AX66" i="1" s="1"/>
  <c r="AZ66" i="1" s="1"/>
  <c r="BB66" i="1" s="1"/>
  <c r="BD66" i="1" s="1"/>
  <c r="BF66" i="1" s="1"/>
  <c r="F180" i="1"/>
  <c r="H180" i="1" s="1"/>
  <c r="J180" i="1" s="1"/>
  <c r="K185" i="1"/>
  <c r="AT185" i="1"/>
  <c r="AV185" i="1" s="1"/>
  <c r="F82" i="1"/>
  <c r="H82" i="1" s="1"/>
  <c r="J82" i="1" s="1"/>
  <c r="L82" i="1" s="1"/>
  <c r="N82" i="1" s="1"/>
  <c r="P82" i="1" s="1"/>
  <c r="R82" i="1" s="1"/>
  <c r="T82" i="1" s="1"/>
  <c r="V82" i="1" s="1"/>
  <c r="X82" i="1" s="1"/>
  <c r="Z82" i="1" s="1"/>
  <c r="AC82" i="1"/>
  <c r="AE82" i="1" s="1"/>
  <c r="AG82" i="1" s="1"/>
  <c r="AI82" i="1" s="1"/>
  <c r="AK82" i="1" s="1"/>
  <c r="AM82" i="1" s="1"/>
  <c r="AO82" i="1" s="1"/>
  <c r="AQ82" i="1" s="1"/>
  <c r="O113" i="1"/>
  <c r="AC115" i="1"/>
  <c r="AE115" i="1" s="1"/>
  <c r="AG115" i="1" s="1"/>
  <c r="AI115" i="1" s="1"/>
  <c r="AK115" i="1" s="1"/>
  <c r="AM115" i="1" s="1"/>
  <c r="AO115" i="1" s="1"/>
  <c r="AQ115" i="1" s="1"/>
  <c r="AH186" i="1"/>
  <c r="AP186" i="1"/>
  <c r="AW186" i="1"/>
  <c r="BE186" i="1"/>
  <c r="AC143" i="1"/>
  <c r="AE143" i="1" s="1"/>
  <c r="AG143" i="1" s="1"/>
  <c r="AI143" i="1" s="1"/>
  <c r="AK143" i="1" s="1"/>
  <c r="AM143" i="1" s="1"/>
  <c r="AO143" i="1" s="1"/>
  <c r="AQ143" i="1" s="1"/>
  <c r="AT143" i="1"/>
  <c r="AV143" i="1" s="1"/>
  <c r="AX143" i="1" s="1"/>
  <c r="AZ143" i="1" s="1"/>
  <c r="BB143" i="1" s="1"/>
  <c r="BD143" i="1" s="1"/>
  <c r="BF143" i="1" s="1"/>
  <c r="F146" i="1"/>
  <c r="H146" i="1" s="1"/>
  <c r="J146" i="1" s="1"/>
  <c r="L146" i="1" s="1"/>
  <c r="N146" i="1" s="1"/>
  <c r="P146" i="1" s="1"/>
  <c r="R146" i="1" s="1"/>
  <c r="T146" i="1" s="1"/>
  <c r="V146" i="1" s="1"/>
  <c r="X146" i="1" s="1"/>
  <c r="Z146" i="1" s="1"/>
  <c r="AC170" i="1"/>
  <c r="AE170" i="1" s="1"/>
  <c r="AG170" i="1" s="1"/>
  <c r="AI170" i="1" s="1"/>
  <c r="AK170" i="1" s="1"/>
  <c r="AM170" i="1" s="1"/>
  <c r="AO170" i="1" s="1"/>
  <c r="AQ170" i="1" s="1"/>
  <c r="G185" i="1"/>
  <c r="O185" i="1"/>
  <c r="AF185" i="1"/>
  <c r="AN185" i="1"/>
  <c r="AX88" i="1"/>
  <c r="AZ88" i="1" s="1"/>
  <c r="BB88" i="1" s="1"/>
  <c r="BD88" i="1" s="1"/>
  <c r="BF88" i="1" s="1"/>
  <c r="G113" i="1"/>
  <c r="W113" i="1"/>
  <c r="J178" i="1"/>
  <c r="L178" i="1" s="1"/>
  <c r="N178" i="1" s="1"/>
  <c r="P178" i="1" s="1"/>
  <c r="R178" i="1" s="1"/>
  <c r="T178" i="1" s="1"/>
  <c r="V178" i="1" s="1"/>
  <c r="X178" i="1" s="1"/>
  <c r="Z178" i="1" s="1"/>
  <c r="I186" i="1"/>
  <c r="AD186" i="1"/>
  <c r="AL186" i="1"/>
  <c r="AS186" i="1"/>
  <c r="AT186" i="1" s="1"/>
  <c r="AX131" i="1"/>
  <c r="AZ131" i="1" s="1"/>
  <c r="BB131" i="1" s="1"/>
  <c r="BD131" i="1" s="1"/>
  <c r="BF131" i="1" s="1"/>
  <c r="AC146" i="1"/>
  <c r="AE146" i="1" s="1"/>
  <c r="AG146" i="1" s="1"/>
  <c r="AI146" i="1" s="1"/>
  <c r="AK146" i="1" s="1"/>
  <c r="AM146" i="1" s="1"/>
  <c r="AO146" i="1" s="1"/>
  <c r="AQ146" i="1" s="1"/>
  <c r="F188" i="1"/>
  <c r="H188" i="1" s="1"/>
  <c r="J188" i="1" s="1"/>
  <c r="L188" i="1" s="1"/>
  <c r="N188" i="1" s="1"/>
  <c r="P188" i="1" s="1"/>
  <c r="R188" i="1" s="1"/>
  <c r="T188" i="1" s="1"/>
  <c r="V188" i="1" s="1"/>
  <c r="X188" i="1" s="1"/>
  <c r="Z188" i="1" s="1"/>
  <c r="AC188" i="1"/>
  <c r="AE188" i="1" s="1"/>
  <c r="AG188" i="1" s="1"/>
  <c r="AI188" i="1" s="1"/>
  <c r="AK188" i="1" s="1"/>
  <c r="AM188" i="1" s="1"/>
  <c r="AO188" i="1" s="1"/>
  <c r="AQ188" i="1" s="1"/>
  <c r="AT24" i="1"/>
  <c r="AV24" i="1" s="1"/>
  <c r="AX24" i="1" s="1"/>
  <c r="AZ24" i="1" s="1"/>
  <c r="BB24" i="1" s="1"/>
  <c r="BD24" i="1" s="1"/>
  <c r="BF24" i="1" s="1"/>
  <c r="AL18" i="1"/>
  <c r="AL176" i="1" s="1"/>
  <c r="AS18" i="1"/>
  <c r="E18" i="1"/>
  <c r="AD18" i="1"/>
  <c r="AT20" i="1"/>
  <c r="AV20" i="1" s="1"/>
  <c r="AX20" i="1" s="1"/>
  <c r="AZ20" i="1" s="1"/>
  <c r="BB20" i="1" s="1"/>
  <c r="BD20" i="1" s="1"/>
  <c r="BF20" i="1" s="1"/>
  <c r="Y18" i="1"/>
  <c r="S18" i="1"/>
  <c r="Y183" i="1"/>
  <c r="AQ152" i="1"/>
  <c r="AC21" i="1"/>
  <c r="AE21" i="1" s="1"/>
  <c r="AG21" i="1" s="1"/>
  <c r="AI21" i="1" s="1"/>
  <c r="AK21" i="1" s="1"/>
  <c r="AM21" i="1" s="1"/>
  <c r="AO21" i="1" s="1"/>
  <c r="AQ21" i="1" s="1"/>
  <c r="AV23" i="1"/>
  <c r="AX23" i="1" s="1"/>
  <c r="AZ23" i="1" s="1"/>
  <c r="BB23" i="1" s="1"/>
  <c r="BD23" i="1" s="1"/>
  <c r="BF23" i="1" s="1"/>
  <c r="F21" i="1"/>
  <c r="H21" i="1" s="1"/>
  <c r="J21" i="1" s="1"/>
  <c r="L21" i="1" s="1"/>
  <c r="N21" i="1" s="1"/>
  <c r="P21" i="1" s="1"/>
  <c r="R21" i="1" s="1"/>
  <c r="T21" i="1" s="1"/>
  <c r="V21" i="1" s="1"/>
  <c r="X21" i="1" s="1"/>
  <c r="Z21" i="1" s="1"/>
  <c r="AT21" i="1"/>
  <c r="AV21" i="1" s="1"/>
  <c r="AX21" i="1" s="1"/>
  <c r="AZ21" i="1" s="1"/>
  <c r="BB21" i="1" s="1"/>
  <c r="BD21" i="1" s="1"/>
  <c r="BF21" i="1" s="1"/>
  <c r="AD181" i="1"/>
  <c r="AE181" i="1" s="1"/>
  <c r="AG181" i="1" s="1"/>
  <c r="AI181" i="1" s="1"/>
  <c r="AK181" i="1" s="1"/>
  <c r="AM181" i="1" s="1"/>
  <c r="AO181" i="1" s="1"/>
  <c r="AQ181" i="1" s="1"/>
  <c r="AE23" i="1"/>
  <c r="AG23" i="1" s="1"/>
  <c r="AI23" i="1" s="1"/>
  <c r="AK23" i="1" s="1"/>
  <c r="AM23" i="1" s="1"/>
  <c r="AO23" i="1" s="1"/>
  <c r="AQ23" i="1" s="1"/>
  <c r="AC24" i="1"/>
  <c r="AE24" i="1" s="1"/>
  <c r="AG24" i="1" s="1"/>
  <c r="AI24" i="1" s="1"/>
  <c r="AK24" i="1" s="1"/>
  <c r="AM24" i="1" s="1"/>
  <c r="AO24" i="1" s="1"/>
  <c r="AQ24" i="1" s="1"/>
  <c r="AH32" i="1"/>
  <c r="AH18" i="1" s="1"/>
  <c r="AX35" i="1"/>
  <c r="AZ35" i="1" s="1"/>
  <c r="BB35" i="1" s="1"/>
  <c r="BD35" i="1" s="1"/>
  <c r="BF35" i="1" s="1"/>
  <c r="AC179" i="1"/>
  <c r="AE179" i="1" s="1"/>
  <c r="AG179" i="1" s="1"/>
  <c r="AI179" i="1" s="1"/>
  <c r="AK179" i="1" s="1"/>
  <c r="AM179" i="1" s="1"/>
  <c r="AO179" i="1" s="1"/>
  <c r="AQ179" i="1" s="1"/>
  <c r="G181" i="1"/>
  <c r="H181" i="1" s="1"/>
  <c r="J181" i="1" s="1"/>
  <c r="L181" i="1" s="1"/>
  <c r="N181" i="1" s="1"/>
  <c r="P181" i="1" s="1"/>
  <c r="R181" i="1" s="1"/>
  <c r="T181" i="1" s="1"/>
  <c r="V181" i="1" s="1"/>
  <c r="X181" i="1" s="1"/>
  <c r="Z181" i="1" s="1"/>
  <c r="H23" i="1"/>
  <c r="J23" i="1" s="1"/>
  <c r="L23" i="1" s="1"/>
  <c r="N23" i="1" s="1"/>
  <c r="P23" i="1" s="1"/>
  <c r="R23" i="1" s="1"/>
  <c r="T23" i="1" s="1"/>
  <c r="V23" i="1" s="1"/>
  <c r="X23" i="1" s="1"/>
  <c r="Z23" i="1" s="1"/>
  <c r="F24" i="1"/>
  <c r="H24" i="1" s="1"/>
  <c r="J24" i="1" s="1"/>
  <c r="L24" i="1" s="1"/>
  <c r="N24" i="1" s="1"/>
  <c r="P24" i="1" s="1"/>
  <c r="R24" i="1" s="1"/>
  <c r="T24" i="1" s="1"/>
  <c r="V24" i="1" s="1"/>
  <c r="X24" i="1" s="1"/>
  <c r="Z24" i="1" s="1"/>
  <c r="AA184" i="1"/>
  <c r="AC28" i="1"/>
  <c r="AE28" i="1" s="1"/>
  <c r="AG28" i="1" s="1"/>
  <c r="AI28" i="1" s="1"/>
  <c r="AK28" i="1" s="1"/>
  <c r="AM28" i="1" s="1"/>
  <c r="AO28" i="1" s="1"/>
  <c r="AQ28" i="1" s="1"/>
  <c r="AI35" i="1"/>
  <c r="AK35" i="1" s="1"/>
  <c r="AM35" i="1" s="1"/>
  <c r="AO35" i="1" s="1"/>
  <c r="AQ35" i="1" s="1"/>
  <c r="G183" i="1"/>
  <c r="K183" i="1"/>
  <c r="O183" i="1"/>
  <c r="S183" i="1"/>
  <c r="W183" i="1"/>
  <c r="AA183" i="1"/>
  <c r="AC183" i="1" s="1"/>
  <c r="AE183" i="1" s="1"/>
  <c r="AG183" i="1" s="1"/>
  <c r="AU183" i="1"/>
  <c r="AY183" i="1"/>
  <c r="BC183" i="1"/>
  <c r="D184" i="1"/>
  <c r="AB184" i="1"/>
  <c r="AF184" i="1"/>
  <c r="AJ184" i="1"/>
  <c r="AN184" i="1"/>
  <c r="AR184" i="1"/>
  <c r="AT184" i="1" s="1"/>
  <c r="AV184" i="1" s="1"/>
  <c r="S185" i="1"/>
  <c r="S63" i="1"/>
  <c r="S176" i="1" s="1"/>
  <c r="L54" i="1"/>
  <c r="N54" i="1" s="1"/>
  <c r="P54" i="1" s="1"/>
  <c r="R54" i="1" s="1"/>
  <c r="T54" i="1" s="1"/>
  <c r="V54" i="1" s="1"/>
  <c r="X54" i="1" s="1"/>
  <c r="Z54" i="1" s="1"/>
  <c r="AW183" i="1"/>
  <c r="F28" i="1"/>
  <c r="H28" i="1" s="1"/>
  <c r="J28" i="1" s="1"/>
  <c r="L28" i="1" s="1"/>
  <c r="N28" i="1" s="1"/>
  <c r="P28" i="1" s="1"/>
  <c r="R28" i="1" s="1"/>
  <c r="T28" i="1" s="1"/>
  <c r="V28" i="1" s="1"/>
  <c r="X28" i="1" s="1"/>
  <c r="Z28" i="1" s="1"/>
  <c r="AT28" i="1"/>
  <c r="AV28" i="1" s="1"/>
  <c r="AX28" i="1" s="1"/>
  <c r="AZ28" i="1" s="1"/>
  <c r="BB28" i="1" s="1"/>
  <c r="BD28" i="1" s="1"/>
  <c r="BF28" i="1" s="1"/>
  <c r="F67" i="1"/>
  <c r="H67" i="1" s="1"/>
  <c r="J67" i="1" s="1"/>
  <c r="L67" i="1" s="1"/>
  <c r="N67" i="1" s="1"/>
  <c r="P67" i="1" s="1"/>
  <c r="R67" i="1" s="1"/>
  <c r="T67" i="1" s="1"/>
  <c r="V67" i="1" s="1"/>
  <c r="X67" i="1" s="1"/>
  <c r="Z67" i="1" s="1"/>
  <c r="AH180" i="1"/>
  <c r="AL180" i="1"/>
  <c r="AP180" i="1"/>
  <c r="AT67" i="1"/>
  <c r="AV67" i="1" s="1"/>
  <c r="AX67" i="1" s="1"/>
  <c r="AZ67" i="1" s="1"/>
  <c r="BB67" i="1" s="1"/>
  <c r="BD67" i="1" s="1"/>
  <c r="BF67" i="1" s="1"/>
  <c r="F78" i="1"/>
  <c r="H78" i="1" s="1"/>
  <c r="J78" i="1" s="1"/>
  <c r="L78" i="1" s="1"/>
  <c r="N78" i="1" s="1"/>
  <c r="P78" i="1" s="1"/>
  <c r="R78" i="1" s="1"/>
  <c r="T78" i="1" s="1"/>
  <c r="V78" i="1" s="1"/>
  <c r="X78" i="1" s="1"/>
  <c r="Z78" i="1" s="1"/>
  <c r="AT78" i="1"/>
  <c r="AV78" i="1" s="1"/>
  <c r="AX78" i="1" s="1"/>
  <c r="AZ78" i="1" s="1"/>
  <c r="BB78" i="1" s="1"/>
  <c r="BD78" i="1" s="1"/>
  <c r="BF78" i="1" s="1"/>
  <c r="AE108" i="1"/>
  <c r="AG108" i="1" s="1"/>
  <c r="AI108" i="1" s="1"/>
  <c r="AK108" i="1" s="1"/>
  <c r="AM108" i="1" s="1"/>
  <c r="AO108" i="1" s="1"/>
  <c r="AQ108" i="1" s="1"/>
  <c r="K180" i="1"/>
  <c r="O180" i="1"/>
  <c r="S180" i="1"/>
  <c r="W180" i="1"/>
  <c r="AC180" i="1"/>
  <c r="AE180" i="1" s="1"/>
  <c r="AG180" i="1" s="1"/>
  <c r="AI180" i="1" s="1"/>
  <c r="AY180" i="1"/>
  <c r="BC180" i="1"/>
  <c r="F88" i="1"/>
  <c r="H88" i="1" s="1"/>
  <c r="J88" i="1" s="1"/>
  <c r="L88" i="1" s="1"/>
  <c r="N88" i="1" s="1"/>
  <c r="P88" i="1" s="1"/>
  <c r="R88" i="1" s="1"/>
  <c r="T88" i="1" s="1"/>
  <c r="V88" i="1" s="1"/>
  <c r="X88" i="1" s="1"/>
  <c r="Z88" i="1" s="1"/>
  <c r="AJ180" i="1"/>
  <c r="AN180" i="1"/>
  <c r="M180" i="1"/>
  <c r="Q180" i="1"/>
  <c r="U180" i="1"/>
  <c r="Y180" i="1"/>
  <c r="AC67" i="1"/>
  <c r="AE67" i="1" s="1"/>
  <c r="AG67" i="1" s="1"/>
  <c r="AI67" i="1" s="1"/>
  <c r="AK67" i="1" s="1"/>
  <c r="AM67" i="1" s="1"/>
  <c r="AO67" i="1" s="1"/>
  <c r="AQ67" i="1" s="1"/>
  <c r="AW180" i="1"/>
  <c r="BA180" i="1"/>
  <c r="BE180" i="1"/>
  <c r="AC78" i="1"/>
  <c r="AE78" i="1" s="1"/>
  <c r="AG78" i="1" s="1"/>
  <c r="AI78" i="1" s="1"/>
  <c r="AK78" i="1" s="1"/>
  <c r="AM78" i="1" s="1"/>
  <c r="AO78" i="1" s="1"/>
  <c r="AQ78" i="1" s="1"/>
  <c r="AC116" i="1"/>
  <c r="AE116" i="1" s="1"/>
  <c r="AG116" i="1" s="1"/>
  <c r="AI116" i="1" s="1"/>
  <c r="AK116" i="1" s="1"/>
  <c r="AM116" i="1" s="1"/>
  <c r="AO116" i="1" s="1"/>
  <c r="AQ116" i="1" s="1"/>
  <c r="F117" i="1"/>
  <c r="H117" i="1" s="1"/>
  <c r="J117" i="1" s="1"/>
  <c r="L117" i="1" s="1"/>
  <c r="N117" i="1" s="1"/>
  <c r="P117" i="1" s="1"/>
  <c r="R117" i="1" s="1"/>
  <c r="T117" i="1" s="1"/>
  <c r="V117" i="1" s="1"/>
  <c r="X117" i="1" s="1"/>
  <c r="Z117" i="1" s="1"/>
  <c r="F116" i="1"/>
  <c r="H116" i="1" s="1"/>
  <c r="J116" i="1" s="1"/>
  <c r="L116" i="1" s="1"/>
  <c r="N116" i="1" s="1"/>
  <c r="P116" i="1" s="1"/>
  <c r="R116" i="1" s="1"/>
  <c r="T116" i="1" s="1"/>
  <c r="V116" i="1" s="1"/>
  <c r="X116" i="1" s="1"/>
  <c r="Z116" i="1" s="1"/>
  <c r="AT116" i="1"/>
  <c r="AV116" i="1" s="1"/>
  <c r="AX116" i="1" s="1"/>
  <c r="AZ116" i="1" s="1"/>
  <c r="BB116" i="1" s="1"/>
  <c r="BD116" i="1" s="1"/>
  <c r="BF116" i="1" s="1"/>
  <c r="J137" i="1"/>
  <c r="L137" i="1" s="1"/>
  <c r="N137" i="1" s="1"/>
  <c r="P137" i="1" s="1"/>
  <c r="R137" i="1" s="1"/>
  <c r="T137" i="1" s="1"/>
  <c r="V137" i="1" s="1"/>
  <c r="X137" i="1" s="1"/>
  <c r="Z137" i="1" s="1"/>
  <c r="E113" i="1"/>
  <c r="I113" i="1"/>
  <c r="I176" i="1" s="1"/>
  <c r="M113" i="1"/>
  <c r="M176" i="1" s="1"/>
  <c r="Q113" i="1"/>
  <c r="U113" i="1"/>
  <c r="Y113" i="1"/>
  <c r="AS113" i="1"/>
  <c r="AT113" i="1" s="1"/>
  <c r="BA113" i="1"/>
  <c r="AC178" i="1"/>
  <c r="AE178" i="1" s="1"/>
  <c r="AG178" i="1" s="1"/>
  <c r="AI178" i="1" s="1"/>
  <c r="AK178" i="1" s="1"/>
  <c r="AM178" i="1" s="1"/>
  <c r="AO178" i="1" s="1"/>
  <c r="AQ178" i="1" s="1"/>
  <c r="F186" i="1"/>
  <c r="H186" i="1" s="1"/>
  <c r="AY186" i="1"/>
  <c r="AT117" i="1"/>
  <c r="AV117" i="1" s="1"/>
  <c r="AX117" i="1" s="1"/>
  <c r="AZ117" i="1" s="1"/>
  <c r="BB117" i="1" s="1"/>
  <c r="BD117" i="1" s="1"/>
  <c r="BF117" i="1" s="1"/>
  <c r="AT152" i="1"/>
  <c r="AV152" i="1" s="1"/>
  <c r="AX152" i="1" s="1"/>
  <c r="AZ152" i="1" s="1"/>
  <c r="BB152" i="1" s="1"/>
  <c r="BD152" i="1" s="1"/>
  <c r="BF152" i="1" s="1"/>
  <c r="T187" i="1"/>
  <c r="V187" i="1" s="1"/>
  <c r="X187" i="1" s="1"/>
  <c r="Z187" i="1" s="1"/>
  <c r="AX180" i="1" l="1"/>
  <c r="F184" i="1"/>
  <c r="H184" i="1" s="1"/>
  <c r="J184" i="1" s="1"/>
  <c r="AD176" i="1"/>
  <c r="AC186" i="1"/>
  <c r="AE186" i="1" s="1"/>
  <c r="AG186" i="1" s="1"/>
  <c r="AI186" i="1" s="1"/>
  <c r="AK186" i="1" s="1"/>
  <c r="AM186" i="1" s="1"/>
  <c r="AO186" i="1" s="1"/>
  <c r="AQ186" i="1" s="1"/>
  <c r="AT63" i="1"/>
  <c r="AV63" i="1" s="1"/>
  <c r="AX63" i="1" s="1"/>
  <c r="AZ63" i="1" s="1"/>
  <c r="BB63" i="1" s="1"/>
  <c r="BD63" i="1" s="1"/>
  <c r="BF63" i="1" s="1"/>
  <c r="AG113" i="1"/>
  <c r="AI113" i="1" s="1"/>
  <c r="AK113" i="1" s="1"/>
  <c r="AM113" i="1" s="1"/>
  <c r="AH176" i="1"/>
  <c r="AX185" i="1"/>
  <c r="AZ185" i="1" s="1"/>
  <c r="BB185" i="1" s="1"/>
  <c r="BD185" i="1" s="1"/>
  <c r="AV113" i="1"/>
  <c r="AX113" i="1" s="1"/>
  <c r="AZ113" i="1" s="1"/>
  <c r="BB113" i="1" s="1"/>
  <c r="BD113" i="1" s="1"/>
  <c r="BF113" i="1" s="1"/>
  <c r="D176" i="1"/>
  <c r="AN176" i="1"/>
  <c r="F185" i="1"/>
  <c r="AO113" i="1"/>
  <c r="AW176" i="1"/>
  <c r="AV186" i="1"/>
  <c r="T63" i="1"/>
  <c r="V63" i="1" s="1"/>
  <c r="X63" i="1" s="1"/>
  <c r="Z63" i="1" s="1"/>
  <c r="F113" i="1"/>
  <c r="L180" i="1"/>
  <c r="N180" i="1" s="1"/>
  <c r="P180" i="1" s="1"/>
  <c r="R180" i="1" s="1"/>
  <c r="T180" i="1" s="1"/>
  <c r="V180" i="1" s="1"/>
  <c r="X180" i="1" s="1"/>
  <c r="Z180" i="1" s="1"/>
  <c r="AC185" i="1"/>
  <c r="AE185" i="1" s="1"/>
  <c r="AG185" i="1" s="1"/>
  <c r="AI185" i="1" s="1"/>
  <c r="AK185" i="1" s="1"/>
  <c r="AM185" i="1" s="1"/>
  <c r="AO185" i="1" s="1"/>
  <c r="AQ185" i="1" s="1"/>
  <c r="AQ113" i="1"/>
  <c r="AK180" i="1"/>
  <c r="AM180" i="1" s="1"/>
  <c r="AO180" i="1" s="1"/>
  <c r="AQ180" i="1" s="1"/>
  <c r="O176" i="1"/>
  <c r="AZ180" i="1"/>
  <c r="BB180" i="1" s="1"/>
  <c r="BD180" i="1" s="1"/>
  <c r="BF180" i="1" s="1"/>
  <c r="K176" i="1"/>
  <c r="AJ176" i="1"/>
  <c r="L184" i="1"/>
  <c r="N184" i="1" s="1"/>
  <c r="P184" i="1" s="1"/>
  <c r="R184" i="1" s="1"/>
  <c r="T184" i="1" s="1"/>
  <c r="V184" i="1" s="1"/>
  <c r="X184" i="1" s="1"/>
  <c r="Z184" i="1" s="1"/>
  <c r="BE176" i="1"/>
  <c r="AF176" i="1"/>
  <c r="J186" i="1"/>
  <c r="AX186" i="1"/>
  <c r="AZ186" i="1" s="1"/>
  <c r="BB186" i="1" s="1"/>
  <c r="BD186" i="1" s="1"/>
  <c r="BF186" i="1" s="1"/>
  <c r="H113" i="1"/>
  <c r="J113" i="1" s="1"/>
  <c r="L113" i="1" s="1"/>
  <c r="N113" i="1" s="1"/>
  <c r="P113" i="1" s="1"/>
  <c r="R113" i="1" s="1"/>
  <c r="T113" i="1" s="1"/>
  <c r="V113" i="1" s="1"/>
  <c r="X113" i="1" s="1"/>
  <c r="Z113" i="1" s="1"/>
  <c r="Y176" i="1"/>
  <c r="AP176" i="1"/>
  <c r="BF185" i="1"/>
  <c r="H185" i="1"/>
  <c r="J185" i="1" s="1"/>
  <c r="L185" i="1" s="1"/>
  <c r="N185" i="1" s="1"/>
  <c r="P185" i="1" s="1"/>
  <c r="R185" i="1" s="1"/>
  <c r="T185" i="1" s="1"/>
  <c r="V185" i="1" s="1"/>
  <c r="X185" i="1" s="1"/>
  <c r="Z185" i="1" s="1"/>
  <c r="U176" i="1"/>
  <c r="Q176" i="1"/>
  <c r="F18" i="1"/>
  <c r="H18" i="1" s="1"/>
  <c r="J18" i="1" s="1"/>
  <c r="L18" i="1" s="1"/>
  <c r="N18" i="1" s="1"/>
  <c r="P18" i="1" s="1"/>
  <c r="R18" i="1" s="1"/>
  <c r="T18" i="1" s="1"/>
  <c r="V18" i="1" s="1"/>
  <c r="X18" i="1" s="1"/>
  <c r="Z18" i="1" s="1"/>
  <c r="BA176" i="1"/>
  <c r="AC18" i="1"/>
  <c r="AE18" i="1" s="1"/>
  <c r="AG18" i="1" s="1"/>
  <c r="AI18" i="1" s="1"/>
  <c r="AK18" i="1" s="1"/>
  <c r="AM18" i="1" s="1"/>
  <c r="AO18" i="1" s="1"/>
  <c r="AQ18" i="1" s="1"/>
  <c r="AT18" i="1"/>
  <c r="AV18" i="1" s="1"/>
  <c r="AX18" i="1" s="1"/>
  <c r="AZ18" i="1" s="1"/>
  <c r="BB18" i="1" s="1"/>
  <c r="BD18" i="1" s="1"/>
  <c r="BF18" i="1" s="1"/>
  <c r="G176" i="1"/>
  <c r="F183" i="1"/>
  <c r="H183" i="1" s="1"/>
  <c r="J183" i="1" s="1"/>
  <c r="L183" i="1" s="1"/>
  <c r="N183" i="1" s="1"/>
  <c r="P183" i="1" s="1"/>
  <c r="R183" i="1" s="1"/>
  <c r="T183" i="1" s="1"/>
  <c r="V183" i="1" s="1"/>
  <c r="X183" i="1" s="1"/>
  <c r="Z183" i="1" s="1"/>
  <c r="AT183" i="1"/>
  <c r="AV183" i="1" s="1"/>
  <c r="AX183" i="1" s="1"/>
  <c r="AZ183" i="1" s="1"/>
  <c r="BB183" i="1" s="1"/>
  <c r="BD183" i="1" s="1"/>
  <c r="BF183" i="1" s="1"/>
  <c r="AX184" i="1"/>
  <c r="AZ184" i="1" s="1"/>
  <c r="BB184" i="1" s="1"/>
  <c r="BD184" i="1" s="1"/>
  <c r="BF184" i="1" s="1"/>
  <c r="AA176" i="1"/>
  <c r="AC176" i="1" s="1"/>
  <c r="AE176" i="1" s="1"/>
  <c r="W176" i="1"/>
  <c r="AR176" i="1"/>
  <c r="L186" i="1"/>
  <c r="N186" i="1" s="1"/>
  <c r="P186" i="1" s="1"/>
  <c r="R186" i="1" s="1"/>
  <c r="T186" i="1" s="1"/>
  <c r="V186" i="1" s="1"/>
  <c r="X186" i="1" s="1"/>
  <c r="Z186" i="1" s="1"/>
  <c r="AE63" i="1"/>
  <c r="AG63" i="1" s="1"/>
  <c r="AI63" i="1" s="1"/>
  <c r="AK63" i="1" s="1"/>
  <c r="AM63" i="1" s="1"/>
  <c r="AO63" i="1" s="1"/>
  <c r="AQ63" i="1" s="1"/>
  <c r="AC184" i="1"/>
  <c r="AE184" i="1" s="1"/>
  <c r="AG184" i="1" s="1"/>
  <c r="AI184" i="1" s="1"/>
  <c r="AK184" i="1" s="1"/>
  <c r="AM184" i="1" s="1"/>
  <c r="AO184" i="1" s="1"/>
  <c r="AQ184" i="1" s="1"/>
  <c r="E176" i="1"/>
  <c r="F176" i="1" s="1"/>
  <c r="AH183" i="1"/>
  <c r="AI183" i="1" s="1"/>
  <c r="AK183" i="1" s="1"/>
  <c r="AM183" i="1" s="1"/>
  <c r="AO183" i="1" s="1"/>
  <c r="AQ183" i="1" s="1"/>
  <c r="AS176" i="1"/>
  <c r="AI32" i="1"/>
  <c r="AK32" i="1" s="1"/>
  <c r="AM32" i="1" s="1"/>
  <c r="AO32" i="1" s="1"/>
  <c r="AQ32" i="1" s="1"/>
  <c r="AG176" i="1" l="1"/>
  <c r="AI176" i="1" s="1"/>
  <c r="AK176" i="1"/>
  <c r="AM176" i="1" s="1"/>
  <c r="AO176" i="1" s="1"/>
  <c r="AQ176" i="1" s="1"/>
  <c r="H176" i="1"/>
  <c r="J176" i="1" s="1"/>
  <c r="L176" i="1" s="1"/>
  <c r="N176" i="1" s="1"/>
  <c r="P176" i="1" s="1"/>
  <c r="R176" i="1" s="1"/>
  <c r="T176" i="1" s="1"/>
  <c r="V176" i="1" s="1"/>
  <c r="X176" i="1" s="1"/>
  <c r="Z176" i="1" s="1"/>
  <c r="AT176" i="1"/>
  <c r="AV176" i="1" s="1"/>
  <c r="AX176" i="1" s="1"/>
  <c r="AZ176" i="1" s="1"/>
  <c r="BB176" i="1" s="1"/>
  <c r="BD176" i="1" s="1"/>
  <c r="BF176" i="1" s="1"/>
</calcChain>
</file>

<file path=xl/sharedStrings.xml><?xml version="1.0" encoding="utf-8"?>
<sst xmlns="http://schemas.openxmlformats.org/spreadsheetml/2006/main" count="579" uniqueCount="309">
  <si>
    <t>ПРИЛОЖЕНИЕ 3</t>
  </si>
  <si>
    <t>к решению</t>
  </si>
  <si>
    <t>Пермской городской Думы</t>
  </si>
  <si>
    <t>от 17.12.2024 № 218</t>
  </si>
  <si>
    <t>ПЕРЕЧЕНЬ</t>
  </si>
  <si>
    <t>объектов капитального строительства муниципальной собственности и объектов недвижимого имущества, приобретаемых в муниципальную собственность, на 2025 год и на плановый период 2026 и 2027 годов</t>
  </si>
  <si>
    <t>тыс. руб.</t>
  </si>
  <si>
    <t>№ п/п</t>
  </si>
  <si>
    <t>Объект</t>
  </si>
  <si>
    <t>Исполнитель</t>
  </si>
  <si>
    <t>2025 год</t>
  </si>
  <si>
    <t>Поправки</t>
  </si>
  <si>
    <t>Изменения февраль</t>
  </si>
  <si>
    <t>Комитет февраль</t>
  </si>
  <si>
    <t>Уточнение апрель</t>
  </si>
  <si>
    <t>Комитет апрель</t>
  </si>
  <si>
    <t>Уточнение июнь</t>
  </si>
  <si>
    <t>Комитет июнь</t>
  </si>
  <si>
    <t>Уточнение август</t>
  </si>
  <si>
    <t>Комитет август</t>
  </si>
  <si>
    <t>Уточнение октябрь</t>
  </si>
  <si>
    <t>Комитет октябрь</t>
  </si>
  <si>
    <t>2026 год</t>
  </si>
  <si>
    <t>2027 год</t>
  </si>
  <si>
    <t>Образование</t>
  </si>
  <si>
    <t>.</t>
  </si>
  <si>
    <t>в том числе:</t>
  </si>
  <si>
    <t>местный бюджет</t>
  </si>
  <si>
    <t>0</t>
  </si>
  <si>
    <t>бюджет Пермского края</t>
  </si>
  <si>
    <t>федеральный бюджет</t>
  </si>
  <si>
    <t>безвозмездные поступления</t>
  </si>
  <si>
    <t>1.</t>
  </si>
  <si>
    <t>Строительство здания общеобразовательного учреждения в Ленинском районе города Перми</t>
  </si>
  <si>
    <t>Управление капитального строительства</t>
  </si>
  <si>
    <t>0720141970</t>
  </si>
  <si>
    <t>07201SH070</t>
  </si>
  <si>
    <t>2.</t>
  </si>
  <si>
    <t>Строительство здания общеобразовательного учреждения в Индустриальном районе города Перми</t>
  </si>
  <si>
    <t>Департамент образования</t>
  </si>
  <si>
    <t>07201SH070, 071Ю450490</t>
  </si>
  <si>
    <t>071Ю450490</t>
  </si>
  <si>
    <t>0720142550 071Ю450490 071Ю442550 0730142550</t>
  </si>
  <si>
    <t>0720142550</t>
  </si>
  <si>
    <t>3.</t>
  </si>
  <si>
    <t>Строительство нового корпуса МАОУ «Инженерная школа» г. Перми по ул. Академика Веденеева</t>
  </si>
  <si>
    <t>0720141680</t>
  </si>
  <si>
    <t>4.</t>
  </si>
  <si>
    <t>Реконструкция здания по ул. Уральской, 110 для размещения общеобразовательной организации г. Перми</t>
  </si>
  <si>
    <t>0720143360</t>
  </si>
  <si>
    <t>5.</t>
  </si>
  <si>
    <t>Строительство спортивного зала МАОУ «СОШ № 79» г. Перми</t>
  </si>
  <si>
    <t>0730142640</t>
  </si>
  <si>
    <t>6.</t>
  </si>
  <si>
    <t>Строительство спортивного зала МАОУ «СОШ № 81» г. Перми</t>
  </si>
  <si>
    <t>0730143510</t>
  </si>
  <si>
    <t>7.</t>
  </si>
  <si>
    <t>Строительство здания общеобразовательного учреждения по адресу: г. Пермь, ул. Ветлужская</t>
  </si>
  <si>
    <t>0720141660</t>
  </si>
  <si>
    <t>8.</t>
  </si>
  <si>
    <t>Реконструкция здания под размещение общеобразовательной организации по ул. Целинной, 15</t>
  </si>
  <si>
    <t>0730141160</t>
  </si>
  <si>
    <t>9.</t>
  </si>
  <si>
    <t>Строительство спортивного зала МАОУ «СОШ № 96» г. Перми</t>
  </si>
  <si>
    <t>0730143520</t>
  </si>
  <si>
    <t>10.</t>
  </si>
  <si>
    <t>Реконструкция ледовой арены МАУ ДО «ДЮЦ «Здоровье»</t>
  </si>
  <si>
    <t>0530141300</t>
  </si>
  <si>
    <t>Жилищно-коммунальное хозяйство</t>
  </si>
  <si>
    <t>Реконструкция системы очистки сточных вод в микрорайоне «Крым» Кировского района города Перми</t>
  </si>
  <si>
    <t>1330141090</t>
  </si>
  <si>
    <t>11.</t>
  </si>
  <si>
    <t>Строительство водопроводных сетей в микрорайоне «Вышка-1» Мотовилихинского района города Перми</t>
  </si>
  <si>
    <t>1330041220</t>
  </si>
  <si>
    <t>12.</t>
  </si>
  <si>
    <t>Строительство сетей водоснабжения в микрорайоне «Заозерье» для земельных участков многодетных семей</t>
  </si>
  <si>
    <t>1330043480</t>
  </si>
  <si>
    <t>13.</t>
  </si>
  <si>
    <t>Реконструкция канализационной насосной станции «Речник» Дзержинского района города Перми</t>
  </si>
  <si>
    <t>1330042360</t>
  </si>
  <si>
    <t>14.</t>
  </si>
  <si>
    <t>Строительство водопроводных сетей в микрорайоне Турбино</t>
  </si>
  <si>
    <t>1330041770</t>
  </si>
  <si>
    <t>15.</t>
  </si>
  <si>
    <t>Строительство водопроводных сетей по ул. 2-я Мулянская Дзержинского района города Перми</t>
  </si>
  <si>
    <t>1330041780</t>
  </si>
  <si>
    <t>16.</t>
  </si>
  <si>
    <t>Строительство скважин для обеспечения населения города Перми резервным водоснабжением, при возникновении чрезвычайных ситуаций</t>
  </si>
  <si>
    <t>Департамент жилищно-коммунального хозяйства</t>
  </si>
  <si>
    <t>1330141320</t>
  </si>
  <si>
    <t>17.</t>
  </si>
  <si>
    <t>Выкуп здания центрального теплового пункта, расположенного по улице Ивана Франко, дом 38а</t>
  </si>
  <si>
    <t>1330142020</t>
  </si>
  <si>
    <t>18.</t>
  </si>
  <si>
    <t>Строительство водопроводных сетей в микрорайоне Левшино</t>
  </si>
  <si>
    <t>1330142000</t>
  </si>
  <si>
    <t>19.</t>
  </si>
  <si>
    <t>Строительство водопроводных сетей в микрорайоне Энергетик</t>
  </si>
  <si>
    <t>1330142010</t>
  </si>
  <si>
    <t>20.</t>
  </si>
  <si>
    <t>Приобретение жилых помещений для реализации мероприятий, связанных с переселением граждан из непригодного для проживания и аварийного жилищного фонда</t>
  </si>
  <si>
    <t>Управление жилищных отношений</t>
  </si>
  <si>
    <t>1530121480, 15201SЖ160, 15201SЖ180, 15301214С0</t>
  </si>
  <si>
    <t>151F367484</t>
  </si>
  <si>
    <t>21.</t>
  </si>
  <si>
    <t>Строительство многоквартирного жилого дома на земельном участке с кадастровыми номерами 59:01:0000000:87873, 59:01:0000000:89809, расположенного по адресу: г. Пермь, ул. Нейвинская, 3а, Нейвинская ЗУ 5</t>
  </si>
  <si>
    <t>22.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</si>
  <si>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</si>
  <si>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153022С080</t>
  </si>
  <si>
    <t>23.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</si>
  <si>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</si>
  <si>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15302R0820</t>
  </si>
  <si>
    <t>24.</t>
  </si>
  <si>
    <t>Санация и строительство 2-й нитки водовода Гайва-Заозерье</t>
  </si>
  <si>
    <t>1330142050</t>
  </si>
  <si>
    <t>25.</t>
  </si>
  <si>
    <t>Строительство водопроводных сетей в микрорайоне Январский</t>
  </si>
  <si>
    <t>1330142060</t>
  </si>
  <si>
    <t>26.</t>
  </si>
  <si>
    <t>Строительство напорной канализации по отводу дождевых стоков от здания по ул. Маяковского, 57</t>
  </si>
  <si>
    <t>1330142100</t>
  </si>
  <si>
    <t>27.</t>
  </si>
  <si>
    <t>Строительство водопроводных сетей в микрорайоне Чапаевский</t>
  </si>
  <si>
    <t>1330142110</t>
  </si>
  <si>
    <t>28.</t>
  </si>
  <si>
    <t>Строительство водопроводных сетей в микрорайоне Новые Ляды</t>
  </si>
  <si>
    <t>1320242120</t>
  </si>
  <si>
    <t>Приобретение тепловых сетей, проходящих в границах Дзержинского района города Перми (ул. Хабаровская, Вагонная, Красноводская)</t>
  </si>
  <si>
    <t>1330142070</t>
  </si>
  <si>
    <t>29.</t>
  </si>
  <si>
    <t>Строительство сети водоотведения в микрорайоне Юбилейный по ул. Братская</t>
  </si>
  <si>
    <t>1330142130</t>
  </si>
  <si>
    <t>30.</t>
  </si>
  <si>
    <t>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</t>
  </si>
  <si>
    <t>1330142140</t>
  </si>
  <si>
    <t>31.</t>
  </si>
  <si>
    <t>Приобретение имущества, расположенного по адресу: Пермский край, г.Пермь, Мотовилихинский район, ул. Журналиста Дементьева (котельная газовая модульная МГК 2,0 МВт; газопровод высокого и среднего давления, ГРПШ (59:01:0000000:89529); земельный участок (59:01:4019087:1557)</t>
  </si>
  <si>
    <t>1330142160</t>
  </si>
  <si>
    <t>32.</t>
  </si>
  <si>
    <t>Принятие тепловой сети, расположенной по адресу: Пермский край, г. Пермь, Дзержинский район, ул. Гатчинская, 20, в муниципальную собственность</t>
  </si>
  <si>
    <t>1330142150</t>
  </si>
  <si>
    <t>Реконструкция котельных в городе Перми</t>
  </si>
  <si>
    <t>1320397521</t>
  </si>
  <si>
    <t>33.</t>
  </si>
  <si>
    <t>Реконструкция тепловых сетей в городе Перми</t>
  </si>
  <si>
    <t>1320397522</t>
  </si>
  <si>
    <t>34.</t>
  </si>
  <si>
    <t>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</t>
  </si>
  <si>
    <t>1320397523</t>
  </si>
  <si>
    <t>35.</t>
  </si>
  <si>
    <t>Реконструкция второй нитки водовода от водовода Гайва-Закамск от НС «подкачка Гайва»  до НС Северная</t>
  </si>
  <si>
    <t>1320397524</t>
  </si>
  <si>
    <t>36.</t>
  </si>
  <si>
    <t>Строительство второй нитки водовода Д-400 мм от ул.Репина до ВНС «Северная» (ул. Кабельщиков, 21) и блокировочной сети водопровода от водовода Д-400 мм по ул. Кабельщиков до сети водопровода Д-200 мм по ул. Карбышева</t>
  </si>
  <si>
    <t>1320397525</t>
  </si>
  <si>
    <t>37.</t>
  </si>
  <si>
    <t>Реконструкция сетей водоснабжения Кировского района и правобережной части Орджоникидзевского района г. Перми</t>
  </si>
  <si>
    <t>1320397526</t>
  </si>
  <si>
    <t>Внешнее благоустройство</t>
  </si>
  <si>
    <t>38.</t>
  </si>
  <si>
    <t>Строительство городского питомника растений на земельном участке с кадастровым номером 59:01:0000000:91384</t>
  </si>
  <si>
    <t>1430043570</t>
  </si>
  <si>
    <t>39.</t>
  </si>
  <si>
    <t>Строительство крематория на кладбище «Восточное» города Перми</t>
  </si>
  <si>
    <t>Департамент дорог и благоустройства</t>
  </si>
  <si>
    <t>1030441120</t>
  </si>
  <si>
    <t>40.</t>
  </si>
  <si>
    <t>Строительство места отвала снега по ул. Промышленной</t>
  </si>
  <si>
    <t>1330142040, 13202SD110</t>
  </si>
  <si>
    <t>41.</t>
  </si>
  <si>
    <t xml:space="preserve">Строительство надземного пешеходного перехода «Шпагина» г. Пермь </t>
  </si>
  <si>
    <t>10202SЖ410</t>
  </si>
  <si>
    <t>Дорожное хозяйство</t>
  </si>
  <si>
    <t>дорожный фонд Пермского края</t>
  </si>
  <si>
    <t>42.</t>
  </si>
  <si>
    <t>Реконструкция автомобильной дороги по ул. Н. Островского на участке от ул. Революции до ул. Белинского</t>
  </si>
  <si>
    <t>10201SД110</t>
  </si>
  <si>
    <t>43.</t>
  </si>
  <si>
    <t>Строительство автомобильной дороги по ул. Углеуральской</t>
  </si>
  <si>
    <t>103019Д012</t>
  </si>
  <si>
    <t>44.</t>
  </si>
  <si>
    <t>Реконструкция ул. Карпинского от ул. Архитектора Свиязева до ул. Космонавта Леонова</t>
  </si>
  <si>
    <t>103019Д010 10201SД110</t>
  </si>
  <si>
    <t>45.</t>
  </si>
  <si>
    <t>Строительство автомобильной дороги по ул. Агатовой</t>
  </si>
  <si>
    <t>103019Д011 10201SД110</t>
  </si>
  <si>
    <t>46.</t>
  </si>
  <si>
    <t>Строительство ливневой канализации и очистных сооружений для отвода воды с автомобильной дороги по ул. Маршала Жукова и прилегающей территории</t>
  </si>
  <si>
    <t>103019Д013</t>
  </si>
  <si>
    <t>47.</t>
  </si>
  <si>
    <t>Строительство очистных сооружений и водоотвода ливневых стоков по ул. Куйбышева, 1 от ул. Петропавловской до выпуска</t>
  </si>
  <si>
    <t>103019Д014</t>
  </si>
  <si>
    <t>48.</t>
  </si>
  <si>
    <t>Строительство очистных сооружений и водоотвода ливневых стоков по ул. Куфонина от ул. Трамвайной до ул. Подлесной до выпуска</t>
  </si>
  <si>
    <t>103019Д015</t>
  </si>
  <si>
    <t>49.</t>
  </si>
  <si>
    <t>Реконструкция ул. Пермской от ул. Плеханова до ул. Попова</t>
  </si>
  <si>
    <t>50.</t>
  </si>
  <si>
    <t>Реконструкция автомобильной дороги по ул. Мира на участке от транспортной развязки на пересечении улиц Мира, Стахановская, Карпинского до шоссе Космонавтов</t>
  </si>
  <si>
    <t>52.</t>
  </si>
  <si>
    <t>Строительство проезда на участке от ул. Уральской до ул. Степана Разина</t>
  </si>
  <si>
    <t>103019Д016</t>
  </si>
  <si>
    <t>51.</t>
  </si>
  <si>
    <t>Строительство проезда от автомобильной дороги по ул. Советской до объекта регионального значения «Культурно-рекреационное пространство»</t>
  </si>
  <si>
    <t>103019Д021</t>
  </si>
  <si>
    <t>53.</t>
  </si>
  <si>
    <t>Строительство автомобильной дороги по ул. Монастырской на участке от площади Трех столетий до территории Мотовилихинских заводов</t>
  </si>
  <si>
    <t>103019Д017</t>
  </si>
  <si>
    <t>54.</t>
  </si>
  <si>
    <t>Реконструкция ул. Героев Хасана от ул. Хлебозаводская до ул. Василия Васильева</t>
  </si>
  <si>
    <t>103019Д018</t>
  </si>
  <si>
    <t>56.</t>
  </si>
  <si>
    <t>Строительство места отвала снега по ул. Ласьвинской</t>
  </si>
  <si>
    <t>13202SД110</t>
  </si>
  <si>
    <t>55.</t>
  </si>
  <si>
    <t>Строительство подъездной дороги до лыжно-биатлонного комплекса, расположенного по адресу г. Пермь, ул. Спортивная, 22 («Пермские медведи»)</t>
  </si>
  <si>
    <t>Строительство автомобильной дороги по Ивинскому проспекту</t>
  </si>
  <si>
    <t>103019Д024</t>
  </si>
  <si>
    <t>Культура и молодежная политика</t>
  </si>
  <si>
    <t>57.</t>
  </si>
  <si>
    <t>Приобретение в собственность муниципального образования город Пермь нежилого здания</t>
  </si>
  <si>
    <t>Департамент имущественных отношений</t>
  </si>
  <si>
    <t>0330141980</t>
  </si>
  <si>
    <t>60.</t>
  </si>
  <si>
    <t>Реконструкция здания МАУ «Дворец молодежи» г. Перми</t>
  </si>
  <si>
    <t>0330141910</t>
  </si>
  <si>
    <t>Физическая культура и спорт</t>
  </si>
  <si>
    <t>Строительство плавательного бассейна по адресу: ул. Гайвинская, 50</t>
  </si>
  <si>
    <t>0530141880</t>
  </si>
  <si>
    <t>Строительство спортивной трассы для лыжероллеров по адресу: г. Пермь, ул. Агрономическая, 23</t>
  </si>
  <si>
    <t>0530141950</t>
  </si>
  <si>
    <t>58.</t>
  </si>
  <si>
    <t>Реконструкция физкультурно-оздоровительного комплекса по адресу: г. Пермь, ул. Рабочая, 9</t>
  </si>
  <si>
    <t>05301SФ280</t>
  </si>
  <si>
    <t>59.</t>
  </si>
  <si>
    <t>Строительство плавательного бассейна по адресу: ул. Гашкова, 20а</t>
  </si>
  <si>
    <t>0530141470</t>
  </si>
  <si>
    <t>Общественная безопасность</t>
  </si>
  <si>
    <t>61.</t>
  </si>
  <si>
    <t>Строительство противооползневого сооружения в районе жилых домов по ул. КИМ, 5, 7, ул. Ивановской, 19 и ул. Чехова, 2, 4, 6, 8, 10</t>
  </si>
  <si>
    <t>0230241030</t>
  </si>
  <si>
    <t>62.</t>
  </si>
  <si>
    <t>Строительство пожарного резервуара в микрорайоне Бахаревка на пересечении ул. 1-й Бахаревской и ул. Пристанционной Свердловского района города Перми</t>
  </si>
  <si>
    <t>0230143170</t>
  </si>
  <si>
    <t>63.</t>
  </si>
  <si>
    <t>Строительство пожарного резервуара по ул. Борцов Революции Ленинского района города Перми</t>
  </si>
  <si>
    <t>0230143180</t>
  </si>
  <si>
    <t>64.</t>
  </si>
  <si>
    <t>Строительство пожарного резервуара в микрорайоне Вышка-2 по ул. Омской Мотовилихинского района города Перми</t>
  </si>
  <si>
    <t>0230143620</t>
  </si>
  <si>
    <t>65.</t>
  </si>
  <si>
    <t>Строительство пожарного резервуара в микрорайоне Липовая Гора по ул. 4-й Липогорской Свердловского района города Перми</t>
  </si>
  <si>
    <t>0230143610</t>
  </si>
  <si>
    <t>Строительство пожарного резервуара в микрорайоне Социалистический Орджоникидзевского района города Перми</t>
  </si>
  <si>
    <t>0230141630</t>
  </si>
  <si>
    <t>66.</t>
  </si>
  <si>
    <t>Строительство пожарного резервуара в микрорайоне Химики Орджоникидзевского района города Перми</t>
  </si>
  <si>
    <t>0230143630</t>
  </si>
  <si>
    <t>67.</t>
  </si>
  <si>
    <t>Строительство пожарного резервуара в микрорайоне Новобродовский Свердловского района города Перми</t>
  </si>
  <si>
    <t>0230141650</t>
  </si>
  <si>
    <t>68.</t>
  </si>
  <si>
    <t>Строительство пожарного резервуара в микрорайоне Пихтовая стрелка Мотовилихинского района города Перми</t>
  </si>
  <si>
    <t>0230141890</t>
  </si>
  <si>
    <t>69.</t>
  </si>
  <si>
    <t>Строительство пожарного резервуара в микрорайоне Акуловский по ул. Красноборская Дзержинского района города Перми</t>
  </si>
  <si>
    <t>0230141900</t>
  </si>
  <si>
    <t>70.</t>
  </si>
  <si>
    <t>Строительство пожарного резервуара в микрорайоне Верхняя Васильевка Орджоникидзевского района города Перми</t>
  </si>
  <si>
    <t>0230141920</t>
  </si>
  <si>
    <t>71.</t>
  </si>
  <si>
    <t>Строительство пожарного резервуара в микрорайоне Нижняя Васильевка Орджоникидзевского района города Перми</t>
  </si>
  <si>
    <t>0230141960</t>
  </si>
  <si>
    <t>72.</t>
  </si>
  <si>
    <t>Строительство пожарного резервуара в микрорайоне Верхнемуллинский по ул. 2-я Открытая Индустриального района города Перми</t>
  </si>
  <si>
    <t>0230141930</t>
  </si>
  <si>
    <t>73.</t>
  </si>
  <si>
    <t>Строительство пожарного резервуара в микрорайоне Свободный Орджоникидзевского района города Перми</t>
  </si>
  <si>
    <t>0230141940</t>
  </si>
  <si>
    <t>74.</t>
  </si>
  <si>
    <t>Строительство пожарного резервуара в микрорайоне Центральная усадьба по ул. Бобруйской Мотовилихинского района города Перми</t>
  </si>
  <si>
    <t>0230143190</t>
  </si>
  <si>
    <t>75.</t>
  </si>
  <si>
    <t>Строительство пожарного резервуара в микрорайоне Чапаевский Орджоникидзевского района города Перми</t>
  </si>
  <si>
    <t>0230143600</t>
  </si>
  <si>
    <t>76.</t>
  </si>
  <si>
    <t>Строительство пожарного резервуара в д. Ласьвинские хутора Кировского района города Перми</t>
  </si>
  <si>
    <t>0230143210</t>
  </si>
  <si>
    <t>Прочие объекты</t>
  </si>
  <si>
    <t>77.</t>
  </si>
  <si>
    <t>Строительство нежилого здания под размещение общественного центра по адресу: г. Пермь, Кировский район, ул. Батумская</t>
  </si>
  <si>
    <t>0130141040</t>
  </si>
  <si>
    <t>78.</t>
  </si>
  <si>
    <t>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</t>
  </si>
  <si>
    <t>0130141720</t>
  </si>
  <si>
    <t>79.</t>
  </si>
  <si>
    <t>Строительство нежилого здания под размещение общественного центра по адресу: г. Пермь, Ленинский район, ул. Борцов Революции, 153а</t>
  </si>
  <si>
    <t>0130141730</t>
  </si>
  <si>
    <t>80.</t>
  </si>
  <si>
    <t>Строительство нежилого здания под размещение общественного центра по адресу: г. Пермь, Свердловский район, ул. Промысловая (пос. Голый Мыс)</t>
  </si>
  <si>
    <t>0130141740</t>
  </si>
  <si>
    <t>Строительство нежилого здания под размещение общественного центра по адресу: г. Пермь, Орджоникидзевский район, ул. Кубанская (микрорайон Январский)</t>
  </si>
  <si>
    <t>0130141750</t>
  </si>
  <si>
    <t>Всего:</t>
  </si>
  <si>
    <t>в том числе</t>
  </si>
  <si>
    <t>в разрезе исполнителей</t>
  </si>
  <si>
    <t xml:space="preserve">Управление капитального строительства </t>
  </si>
  <si>
    <t xml:space="preserve">Департамент дорог и благоустройства </t>
  </si>
  <si>
    <t>от 28.10.2025 № 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</si>
</sst>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8" x14ac:knownFonts="1">
    <font>
      <sz val="10"/>
      <color theme="1"/>
      <name val="Arial Cyr"/>
    </font>
    <font>
      <sz val="14"/>
      <name val="Times New Roman"/>
    </font>
    <font>
      <sz val="12"/>
      <name val="Times New Roman"/>
    </font>
    <font>
      <b/>
      <sz val="14"/>
      <name val="Times New Roman"/>
    </font>
    <font>
      <b/>
      <sz val="14"/>
      <color theme="0"/>
      <name val="Times New Roman"/>
    </font>
    <font>
      <b/>
      <sz val="12"/>
      <name val="Times New Roman"/>
    </font>
    <font>
      <sz val="14"/>
      <color theme="0"/>
      <name val="Times New Roman"/>
    </font>
    <font>
      <sz val="14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theme="0"/>
      </patternFill>
    </fill>
    <fill>
      <patternFill patternType="solid">
        <fgColor rgb="FF00B0F0"/>
        <bgColor indexed="5"/>
      </patternFill>
    </fill>
    <fill>
      <patternFill patternType="solid">
        <fgColor rgb="FFFF0000"/>
        <bgColor theme="0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0" fontId="3" fillId="4" borderId="0" xfId="0" applyFont="1" applyFill="1" applyAlignment="1">
      <alignment vertical="center"/>
    </xf>
    <xf numFmtId="165" fontId="3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49" fontId="5" fillId="4" borderId="0" xfId="0" applyNumberFormat="1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1" fillId="4" borderId="0" xfId="0" applyFont="1" applyFill="1"/>
    <xf numFmtId="0" fontId="1" fillId="4" borderId="1" xfId="0" applyFont="1" applyFill="1" applyBorder="1" applyAlignment="1">
      <alignment horizontal="center" vertical="top"/>
    </xf>
    <xf numFmtId="165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49" fontId="2" fillId="4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  <xf numFmtId="49" fontId="1" fillId="4" borderId="1" xfId="0" applyNumberFormat="1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vertical="top"/>
    </xf>
    <xf numFmtId="165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>
      <alignment horizontal="right"/>
    </xf>
    <xf numFmtId="49" fontId="2" fillId="4" borderId="0" xfId="0" applyNumberFormat="1" applyFont="1" applyFill="1" applyAlignment="1">
      <alignment horizontal="left"/>
    </xf>
    <xf numFmtId="1" fontId="1" fillId="4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left" vertical="center"/>
    </xf>
    <xf numFmtId="0" fontId="1" fillId="5" borderId="0" xfId="0" applyFont="1" applyFill="1"/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/>
    <xf numFmtId="49" fontId="1" fillId="2" borderId="1" xfId="0" applyNumberFormat="1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top"/>
    </xf>
    <xf numFmtId="49" fontId="2" fillId="3" borderId="0" xfId="0" applyNumberFormat="1" applyFont="1" applyFill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top" wrapText="1"/>
    </xf>
    <xf numFmtId="165" fontId="1" fillId="2" borderId="7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5" borderId="1" xfId="0" applyNumberFormat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center" wrapText="1"/>
    </xf>
    <xf numFmtId="165" fontId="1" fillId="5" borderId="1" xfId="0" applyNumberFormat="1" applyFont="1" applyFill="1" applyBorder="1" applyAlignment="1">
      <alignment horizontal="right" vertical="center"/>
    </xf>
    <xf numFmtId="164" fontId="1" fillId="5" borderId="1" xfId="0" applyNumberFormat="1" applyFont="1" applyFill="1" applyBorder="1" applyAlignment="1">
      <alignment horizontal="right" vertical="center"/>
    </xf>
    <xf numFmtId="49" fontId="1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 shrinkToFit="1"/>
    </xf>
    <xf numFmtId="165" fontId="1" fillId="2" borderId="1" xfId="0" applyNumberFormat="1" applyFont="1" applyFill="1" applyBorder="1" applyAlignment="1">
      <alignment horizontal="right" vertical="center" shrinkToFit="1"/>
    </xf>
    <xf numFmtId="164" fontId="1" fillId="2" borderId="1" xfId="0" applyNumberFormat="1" applyFont="1" applyFill="1" applyBorder="1" applyAlignment="1">
      <alignment horizontal="right" vertical="center" shrinkToFit="1"/>
    </xf>
    <xf numFmtId="164" fontId="1" fillId="3" borderId="1" xfId="0" applyNumberFormat="1" applyFont="1" applyFill="1" applyBorder="1" applyAlignment="1">
      <alignment horizontal="right" vertical="center" shrinkToFit="1"/>
    </xf>
    <xf numFmtId="164" fontId="1" fillId="2" borderId="0" xfId="0" applyNumberFormat="1" applyFont="1" applyFill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top"/>
    </xf>
    <xf numFmtId="49" fontId="1" fillId="6" borderId="1" xfId="0" applyNumberFormat="1" applyFont="1" applyFill="1" applyBorder="1" applyAlignment="1">
      <alignment horizontal="left" vertical="top" wrapText="1"/>
    </xf>
    <xf numFmtId="49" fontId="7" fillId="6" borderId="1" xfId="0" applyNumberFormat="1" applyFont="1" applyFill="1" applyBorder="1" applyAlignment="1">
      <alignment horizontal="left" vertical="center" wrapText="1"/>
    </xf>
    <xf numFmtId="165" fontId="1" fillId="6" borderId="1" xfId="0" applyNumberFormat="1" applyFont="1" applyFill="1" applyBorder="1" applyAlignment="1">
      <alignment horizontal="right" vertical="center"/>
    </xf>
    <xf numFmtId="164" fontId="1" fillId="6" borderId="1" xfId="0" applyNumberFormat="1" applyFont="1" applyFill="1" applyBorder="1" applyAlignment="1">
      <alignment horizontal="right" vertical="center"/>
    </xf>
    <xf numFmtId="164" fontId="1" fillId="7" borderId="1" xfId="0" applyNumberFormat="1" applyFont="1" applyFill="1" applyBorder="1" applyAlignment="1">
      <alignment horizontal="right" vertical="center"/>
    </xf>
    <xf numFmtId="49" fontId="2" fillId="6" borderId="0" xfId="0" applyNumberFormat="1" applyFont="1" applyFill="1" applyAlignment="1">
      <alignment horizontal="left" vertical="center"/>
    </xf>
    <xf numFmtId="49" fontId="1" fillId="6" borderId="0" xfId="0" applyNumberFormat="1" applyFont="1" applyFill="1" applyAlignment="1">
      <alignment horizontal="left" vertical="center"/>
    </xf>
    <xf numFmtId="1" fontId="1" fillId="6" borderId="0" xfId="0" applyNumberFormat="1" applyFont="1" applyFill="1" applyAlignment="1">
      <alignment horizontal="left" vertical="center"/>
    </xf>
    <xf numFmtId="0" fontId="1" fillId="6" borderId="0" xfId="0" applyFont="1" applyFill="1"/>
    <xf numFmtId="164" fontId="1" fillId="8" borderId="1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left" vertical="top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top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>
      <alignment horizontal="left" vertical="center"/>
    </xf>
    <xf numFmtId="0" fontId="1" fillId="0" borderId="1" xfId="0" applyFont="1" applyFill="1" applyBorder="1"/>
    <xf numFmtId="164" fontId="3" fillId="0" borderId="1" xfId="0" applyNumberFormat="1" applyFont="1" applyFill="1" applyBorder="1" applyAlignment="1">
      <alignment horizontal="right" vertical="center" shrinkToFit="1"/>
    </xf>
    <xf numFmtId="164" fontId="1" fillId="0" borderId="1" xfId="0" applyNumberFormat="1" applyFont="1" applyFill="1" applyBorder="1" applyAlignment="1">
      <alignment horizontal="right" vertical="center" shrinkToFi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left" vertical="top" shrinkToFit="1"/>
    </xf>
    <xf numFmtId="49" fontId="1" fillId="0" borderId="1" xfId="0" applyNumberFormat="1" applyFont="1" applyFill="1" applyBorder="1" applyAlignment="1">
      <alignment horizontal="left" vertical="top" wrapText="1" shrinkToFit="1"/>
    </xf>
    <xf numFmtId="49" fontId="0" fillId="0" borderId="1" xfId="0" applyNumberFormat="1" applyFill="1" applyBorder="1" applyAlignment="1">
      <alignment horizontal="left" vertical="top" wrapText="1" shrinkToFit="1"/>
    </xf>
    <xf numFmtId="0" fontId="1" fillId="0" borderId="1" xfId="0" applyFont="1" applyFill="1" applyBorder="1" applyAlignment="1">
      <alignment horizontal="left" shrinkToFit="1"/>
    </xf>
    <xf numFmtId="49" fontId="1" fillId="0" borderId="1" xfId="0" applyNumberFormat="1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left" vertical="center" wrapText="1" shrinkToFit="1"/>
    </xf>
    <xf numFmtId="49" fontId="1" fillId="0" borderId="1" xfId="0" applyNumberFormat="1" applyFont="1" applyFill="1" applyBorder="1" applyAlignment="1">
      <alignment horizontal="left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Z190"/>
  <sheetViews>
    <sheetView tabSelected="1" zoomScale="70" zoomScaleNormal="70" workbookViewId="0">
      <selection activeCell="A11" sqref="A11:BF11"/>
    </sheetView>
  </sheetViews>
  <sheetFormatPr defaultColWidth="9.109375" defaultRowHeight="18" x14ac:dyDescent="0.35"/>
  <cols>
    <col min="1" max="1" width="5.5546875" style="85" customWidth="1"/>
    <col min="2" max="2" width="82.6640625" style="86" customWidth="1"/>
    <col min="3" max="3" width="21.21875" style="86" bestFit="1" customWidth="1"/>
    <col min="4" max="6" width="17.5546875" style="2" hidden="1" customWidth="1"/>
    <col min="7" max="7" width="15.88671875" style="2" hidden="1" customWidth="1"/>
    <col min="8" max="24" width="17.5546875" style="2" hidden="1" customWidth="1"/>
    <col min="25" max="25" width="17.5546875" style="3" hidden="1" customWidth="1"/>
    <col min="26" max="26" width="17.5546875" style="94" customWidth="1"/>
    <col min="27" max="40" width="17.5546875" style="2" hidden="1" customWidth="1"/>
    <col min="41" max="41" width="17.6640625" style="2" hidden="1" customWidth="1"/>
    <col min="42" max="42" width="17.5546875" style="3" hidden="1" customWidth="1"/>
    <col min="43" max="43" width="17.5546875" style="94" customWidth="1"/>
    <col min="44" max="55" width="17.5546875" style="2" hidden="1" customWidth="1"/>
    <col min="56" max="56" width="17.88671875" style="2" hidden="1" customWidth="1"/>
    <col min="57" max="57" width="17.5546875" style="3" hidden="1" customWidth="1"/>
    <col min="58" max="58" width="17.5546875" style="94" customWidth="1"/>
    <col min="59" max="59" width="17.109375" style="4" hidden="1" customWidth="1"/>
    <col min="60" max="60" width="10" style="5" hidden="1" customWidth="1"/>
    <col min="61" max="61" width="9.44140625" style="1" hidden="1" customWidth="1"/>
    <col min="62" max="63" width="9.109375" style="85" customWidth="1"/>
    <col min="64" max="16384" width="9.109375" style="85"/>
  </cols>
  <sheetData>
    <row r="1" spans="1:60" x14ac:dyDescent="0.35">
      <c r="AR1" s="6"/>
      <c r="AS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7"/>
      <c r="BF1" s="97" t="s">
        <v>0</v>
      </c>
    </row>
    <row r="2" spans="1:60" x14ac:dyDescent="0.35">
      <c r="AR2" s="6"/>
      <c r="AS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7"/>
      <c r="BF2" s="97" t="s">
        <v>1</v>
      </c>
    </row>
    <row r="3" spans="1:60" x14ac:dyDescent="0.35">
      <c r="AR3" s="6"/>
      <c r="AS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7"/>
      <c r="BF3" s="97" t="s">
        <v>2</v>
      </c>
    </row>
    <row r="4" spans="1:60" x14ac:dyDescent="0.35"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8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8"/>
      <c r="AQ4" s="122" t="s">
        <v>308</v>
      </c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2"/>
    </row>
    <row r="5" spans="1:60" x14ac:dyDescent="0.35">
      <c r="BE5" s="8"/>
    </row>
    <row r="6" spans="1:60" x14ac:dyDescent="0.35">
      <c r="AV6" s="6"/>
      <c r="AW6" s="6"/>
      <c r="AX6" s="6"/>
      <c r="AY6" s="6"/>
      <c r="AZ6" s="6"/>
      <c r="BA6" s="6"/>
      <c r="BB6" s="6"/>
      <c r="BC6" s="6"/>
      <c r="BD6" s="6"/>
      <c r="BE6" s="7"/>
      <c r="BF6" s="97" t="s">
        <v>0</v>
      </c>
    </row>
    <row r="7" spans="1:60" x14ac:dyDescent="0.35">
      <c r="AV7" s="6"/>
      <c r="AW7" s="6"/>
      <c r="AX7" s="6"/>
      <c r="AY7" s="6"/>
      <c r="AZ7" s="6"/>
      <c r="BA7" s="6"/>
      <c r="BB7" s="6"/>
      <c r="BC7" s="6"/>
      <c r="BD7" s="6"/>
      <c r="BE7" s="7"/>
      <c r="BF7" s="97" t="s">
        <v>1</v>
      </c>
    </row>
    <row r="8" spans="1:60" x14ac:dyDescent="0.35">
      <c r="AV8" s="6"/>
      <c r="AW8" s="6"/>
      <c r="AX8" s="6"/>
      <c r="AY8" s="6"/>
      <c r="AZ8" s="6"/>
      <c r="BA8" s="6"/>
      <c r="BB8" s="6"/>
      <c r="BC8" s="6"/>
      <c r="BD8" s="6"/>
      <c r="BE8" s="7"/>
      <c r="BF8" s="97" t="s">
        <v>2</v>
      </c>
    </row>
    <row r="9" spans="1:60" x14ac:dyDescent="0.35">
      <c r="AV9" s="6"/>
      <c r="AW9" s="6"/>
      <c r="AX9" s="6"/>
      <c r="AY9" s="6"/>
      <c r="AZ9" s="6"/>
      <c r="BA9" s="6"/>
      <c r="BB9" s="6"/>
      <c r="BC9" s="6"/>
      <c r="BD9" s="6"/>
      <c r="BE9" s="7"/>
      <c r="BF9" s="97" t="s">
        <v>3</v>
      </c>
    </row>
    <row r="10" spans="1:60" x14ac:dyDescent="0.35"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8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8"/>
      <c r="AR10" s="72"/>
      <c r="AS10" s="72"/>
      <c r="AT10" s="72"/>
      <c r="AU10" s="72"/>
      <c r="AV10" s="6"/>
      <c r="AW10" s="6"/>
      <c r="AX10" s="6"/>
      <c r="AY10" s="6"/>
      <c r="AZ10" s="6"/>
      <c r="BA10" s="6"/>
      <c r="BB10" s="6"/>
      <c r="BC10" s="6"/>
      <c r="BD10" s="6"/>
      <c r="BE10" s="7"/>
      <c r="BF10" s="97"/>
    </row>
    <row r="11" spans="1:60" ht="15.75" customHeight="1" x14ac:dyDescent="0.35">
      <c r="A11" s="124" t="s">
        <v>4</v>
      </c>
      <c r="B11" s="124"/>
      <c r="C11" s="124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4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4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4"/>
      <c r="BG11" s="9"/>
    </row>
    <row r="12" spans="1:60" ht="19.5" customHeight="1" x14ac:dyDescent="0.35">
      <c r="A12" s="124" t="s">
        <v>5</v>
      </c>
      <c r="B12" s="124"/>
      <c r="C12" s="124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4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4"/>
      <c r="BG12" s="9"/>
    </row>
    <row r="13" spans="1:60" x14ac:dyDescent="0.35">
      <c r="A13" s="124"/>
      <c r="B13" s="124"/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4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4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4"/>
      <c r="BG13" s="9"/>
    </row>
    <row r="14" spans="1:60" x14ac:dyDescent="0.35">
      <c r="A14" s="121"/>
      <c r="B14" s="121"/>
      <c r="C14" s="121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121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121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121"/>
      <c r="BG14" s="9"/>
    </row>
    <row r="15" spans="1:60" x14ac:dyDescent="0.35">
      <c r="A15" s="87"/>
      <c r="B15" s="88"/>
      <c r="C15" s="88"/>
      <c r="AR15" s="6"/>
      <c r="AS15" s="6"/>
      <c r="AU15" s="6"/>
      <c r="AV15" s="6"/>
      <c r="AW15" s="6"/>
      <c r="AX15" s="6"/>
      <c r="AY15" s="6"/>
      <c r="AZ15" s="6"/>
      <c r="BA15" s="6"/>
      <c r="BB15" s="6"/>
      <c r="BC15" s="6"/>
      <c r="BE15" s="7"/>
      <c r="BF15" s="97" t="s">
        <v>6</v>
      </c>
    </row>
    <row r="16" spans="1:60" ht="18.75" customHeight="1" x14ac:dyDescent="0.35">
      <c r="A16" s="126" t="s">
        <v>7</v>
      </c>
      <c r="B16" s="126" t="s">
        <v>8</v>
      </c>
      <c r="C16" s="126" t="s">
        <v>9</v>
      </c>
      <c r="D16" s="129" t="s">
        <v>10</v>
      </c>
      <c r="E16" s="129" t="s">
        <v>11</v>
      </c>
      <c r="F16" s="129" t="s">
        <v>10</v>
      </c>
      <c r="G16" s="129" t="s">
        <v>12</v>
      </c>
      <c r="H16" s="129" t="s">
        <v>10</v>
      </c>
      <c r="I16" s="129" t="s">
        <v>13</v>
      </c>
      <c r="J16" s="129" t="s">
        <v>10</v>
      </c>
      <c r="K16" s="129" t="s">
        <v>14</v>
      </c>
      <c r="L16" s="129" t="s">
        <v>10</v>
      </c>
      <c r="M16" s="129" t="s">
        <v>15</v>
      </c>
      <c r="N16" s="129" t="s">
        <v>10</v>
      </c>
      <c r="O16" s="129" t="s">
        <v>16</v>
      </c>
      <c r="P16" s="129" t="s">
        <v>10</v>
      </c>
      <c r="Q16" s="129" t="s">
        <v>17</v>
      </c>
      <c r="R16" s="129" t="s">
        <v>10</v>
      </c>
      <c r="S16" s="129" t="s">
        <v>18</v>
      </c>
      <c r="T16" s="129" t="s">
        <v>10</v>
      </c>
      <c r="U16" s="130" t="s">
        <v>19</v>
      </c>
      <c r="V16" s="130" t="s">
        <v>10</v>
      </c>
      <c r="W16" s="130" t="s">
        <v>20</v>
      </c>
      <c r="X16" s="130" t="s">
        <v>10</v>
      </c>
      <c r="Y16" s="131" t="s">
        <v>21</v>
      </c>
      <c r="Z16" s="133" t="s">
        <v>10</v>
      </c>
      <c r="AA16" s="129" t="s">
        <v>22</v>
      </c>
      <c r="AB16" s="129" t="s">
        <v>11</v>
      </c>
      <c r="AC16" s="136" t="s">
        <v>22</v>
      </c>
      <c r="AD16" s="129" t="s">
        <v>12</v>
      </c>
      <c r="AE16" s="136" t="s">
        <v>22</v>
      </c>
      <c r="AF16" s="129" t="s">
        <v>13</v>
      </c>
      <c r="AG16" s="136" t="s">
        <v>22</v>
      </c>
      <c r="AH16" s="136" t="s">
        <v>14</v>
      </c>
      <c r="AI16" s="136" t="s">
        <v>22</v>
      </c>
      <c r="AJ16" s="136" t="s">
        <v>16</v>
      </c>
      <c r="AK16" s="136" t="s">
        <v>22</v>
      </c>
      <c r="AL16" s="136" t="s">
        <v>18</v>
      </c>
      <c r="AM16" s="136" t="s">
        <v>22</v>
      </c>
      <c r="AN16" s="138" t="s">
        <v>20</v>
      </c>
      <c r="AO16" s="138" t="s">
        <v>22</v>
      </c>
      <c r="AP16" s="139" t="s">
        <v>21</v>
      </c>
      <c r="AQ16" s="141" t="s">
        <v>22</v>
      </c>
      <c r="AR16" s="129" t="s">
        <v>23</v>
      </c>
      <c r="AS16" s="129" t="s">
        <v>11</v>
      </c>
      <c r="AT16" s="136" t="s">
        <v>23</v>
      </c>
      <c r="AU16" s="129" t="s">
        <v>12</v>
      </c>
      <c r="AV16" s="136" t="s">
        <v>23</v>
      </c>
      <c r="AW16" s="136" t="s">
        <v>14</v>
      </c>
      <c r="AX16" s="136" t="s">
        <v>23</v>
      </c>
      <c r="AY16" s="136" t="s">
        <v>16</v>
      </c>
      <c r="AZ16" s="136" t="s">
        <v>23</v>
      </c>
      <c r="BA16" s="136" t="s">
        <v>18</v>
      </c>
      <c r="BB16" s="136" t="s">
        <v>23</v>
      </c>
      <c r="BC16" s="136" t="s">
        <v>20</v>
      </c>
      <c r="BD16" s="136" t="s">
        <v>23</v>
      </c>
      <c r="BE16" s="138" t="s">
        <v>21</v>
      </c>
      <c r="BF16" s="141" t="s">
        <v>23</v>
      </c>
      <c r="BG16" s="9"/>
      <c r="BH16" s="1"/>
    </row>
    <row r="17" spans="1:78" x14ac:dyDescent="0.35">
      <c r="A17" s="127"/>
      <c r="B17" s="128"/>
      <c r="C17" s="127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32"/>
      <c r="Z17" s="134"/>
      <c r="AA17" s="135"/>
      <c r="AB17" s="129"/>
      <c r="AC17" s="137"/>
      <c r="AD17" s="129"/>
      <c r="AE17" s="136"/>
      <c r="AF17" s="129"/>
      <c r="AG17" s="136"/>
      <c r="AH17" s="136"/>
      <c r="AI17" s="136"/>
      <c r="AJ17" s="136"/>
      <c r="AK17" s="136"/>
      <c r="AL17" s="136"/>
      <c r="AM17" s="136"/>
      <c r="AN17" s="136"/>
      <c r="AO17" s="136"/>
      <c r="AP17" s="140"/>
      <c r="AQ17" s="142"/>
      <c r="AR17" s="135"/>
      <c r="AS17" s="129"/>
      <c r="AT17" s="137"/>
      <c r="AU17" s="129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42"/>
      <c r="BG17" s="1"/>
      <c r="BH17" s="1"/>
    </row>
    <row r="18" spans="1:78" s="98" customFormat="1" ht="33.75" customHeight="1" x14ac:dyDescent="0.25">
      <c r="A18" s="89"/>
      <c r="B18" s="90" t="s">
        <v>24</v>
      </c>
      <c r="C18" s="91" t="s">
        <v>25</v>
      </c>
      <c r="D18" s="11">
        <f>D24+D32+D38+D46+D52+D53+D28+D43+D51</f>
        <v>1569194.9999999998</v>
      </c>
      <c r="E18" s="11">
        <f>E24+E32+E38+E46+E52+E53+E28+E43+E51</f>
        <v>0</v>
      </c>
      <c r="F18" s="12">
        <f>D18+E18</f>
        <v>1569194.9999999998</v>
      </c>
      <c r="G18" s="12">
        <f>G24+G32+G38+G46+G52+G53+G28+G43+G51+G54+G57+G61+G62</f>
        <v>336319.11862000002</v>
      </c>
      <c r="H18" s="12">
        <f>F18+G18</f>
        <v>1905514.1186199998</v>
      </c>
      <c r="I18" s="12">
        <f>I24+I32+I38+I46+I52+I53+I28+I43+I51+I54+I57+I61+I62</f>
        <v>0</v>
      </c>
      <c r="J18" s="12">
        <f>H18+I18</f>
        <v>1905514.1186199998</v>
      </c>
      <c r="K18" s="12">
        <f>K24+K32+K38+K46+K52+K53+K28+K43+K51+K54+K57+K61+K62</f>
        <v>24307.833999999959</v>
      </c>
      <c r="L18" s="12">
        <f>J18+K18</f>
        <v>1929821.9526199999</v>
      </c>
      <c r="M18" s="12">
        <f>M24+M32+M38+M46+M52+M53+M28+M43+M51+M54+M57+M61+M62</f>
        <v>0</v>
      </c>
      <c r="N18" s="12">
        <f>L18+M18</f>
        <v>1929821.9526199999</v>
      </c>
      <c r="O18" s="12">
        <f>O24+O32+O38+O46+O52+O53+O28+O43+O51+O54+O57+O61+O62</f>
        <v>74376.914000000004</v>
      </c>
      <c r="P18" s="12">
        <f>N18+O18</f>
        <v>2004198.86662</v>
      </c>
      <c r="Q18" s="12">
        <f>Q24+Q32+Q38+Q46+Q52+Q53+Q28+Q43+Q51+Q54+Q57+Q61+Q62</f>
        <v>0</v>
      </c>
      <c r="R18" s="12">
        <f>P18+Q18</f>
        <v>2004198.86662</v>
      </c>
      <c r="S18" s="12">
        <f>S24+S32+S38+S46+S52+S53+S28+S43+S51+S54+S57+S61+S62</f>
        <v>-95363.664000000004</v>
      </c>
      <c r="T18" s="12">
        <f>R18+S18</f>
        <v>1908835.2026199999</v>
      </c>
      <c r="U18" s="12">
        <f>U24+U32+U38+U46+U52+U53+U28+U43+U51+U54+U57+U61+U62</f>
        <v>0</v>
      </c>
      <c r="V18" s="12">
        <f>T18+U18</f>
        <v>1908835.2026199999</v>
      </c>
      <c r="W18" s="12">
        <f>W24+W32+W38+W46+W52+W53+W28+W43+W51+W54+W57+W61+W62</f>
        <v>-10150.875</v>
      </c>
      <c r="X18" s="12">
        <f>V18+W18</f>
        <v>1898684.3276199999</v>
      </c>
      <c r="Y18" s="12">
        <f>Y24+Y32+Y38+Y46+Y52+Y53+Y28+Y43+Y51+Y54+Y57+Y61+Y62</f>
        <v>-7418.0150000000003</v>
      </c>
      <c r="Z18" s="95">
        <f>X18+Y18</f>
        <v>1891266.31262</v>
      </c>
      <c r="AA18" s="12">
        <f>AA24+AA32+AA38+AA46+AA52+AA53+AA28+AA43+AA51</f>
        <v>1989897</v>
      </c>
      <c r="AB18" s="12">
        <f>AB24+AB32+AB38+AB46+AB52+AB53+AB28+AB43+AB51</f>
        <v>0</v>
      </c>
      <c r="AC18" s="12">
        <f>AA18+AB18</f>
        <v>1989897</v>
      </c>
      <c r="AD18" s="12">
        <f>AD24+AD32+AD38+AD46+AD52+AD53+AD28+AD43+AD51+AD54+AD57+AD61+AD62</f>
        <v>0</v>
      </c>
      <c r="AE18" s="12">
        <f>AC18+AD18</f>
        <v>1989897</v>
      </c>
      <c r="AF18" s="12">
        <f>AF24+AF32+AF38+AF46+AF52+AF53+AF28+AF43+AF51+AF54+AF57+AF61+AF62</f>
        <v>0</v>
      </c>
      <c r="AG18" s="12">
        <f>AE18+AF18</f>
        <v>1989897</v>
      </c>
      <c r="AH18" s="12">
        <f>AH24+AH32+AH38+AH46+AH52+AH53+AH28+AH43+AH51+AH54+AH57+AH61+AH62</f>
        <v>-98188.26800000004</v>
      </c>
      <c r="AI18" s="12">
        <f>AG18+AH18</f>
        <v>1891708.7319999998</v>
      </c>
      <c r="AJ18" s="12">
        <f>AJ24+AJ32+AJ38+AJ46+AJ52+AJ53+AJ28+AJ43+AJ51+AJ54+AJ57+AJ61+AJ62</f>
        <v>160</v>
      </c>
      <c r="AK18" s="12">
        <f>AI18+AJ18</f>
        <v>1891868.7319999998</v>
      </c>
      <c r="AL18" s="12">
        <f>AL24+AL32+AL38+AL46+AL52+AL53+AL28+AL43+AL51+AL54+AL57+AL61+AL62</f>
        <v>95363.664000000004</v>
      </c>
      <c r="AM18" s="12">
        <f>AK18+AL18</f>
        <v>1987232.3959999999</v>
      </c>
      <c r="AN18" s="12">
        <f>AN24+AN32+AN38+AN46+AN52+AN53+AN28+AN43+AN51+AN54+AN57+AN61+AN62</f>
        <v>3884.1469999999999</v>
      </c>
      <c r="AO18" s="12">
        <f>AM18+AN18</f>
        <v>1991116.5430000001</v>
      </c>
      <c r="AP18" s="12">
        <f>AP24+AP32+AP38+AP46+AP52+AP53+AP28+AP43+AP51+AP54+AP57+AP61+AP62</f>
        <v>0</v>
      </c>
      <c r="AQ18" s="95">
        <f>AO18+AP18</f>
        <v>1991116.5430000001</v>
      </c>
      <c r="AR18" s="12">
        <f>AR24+AR32+AR38+AR46+AR52+AR53+AR28+AR43+AR51</f>
        <v>1477335.5</v>
      </c>
      <c r="AS18" s="12">
        <f>AS24+AS32+AS38+AS46+AS52+AS53+AS28+AS43+AS51</f>
        <v>0</v>
      </c>
      <c r="AT18" s="12">
        <f>AR18+AS18</f>
        <v>1477335.5</v>
      </c>
      <c r="AU18" s="12">
        <f>AU24+AU32+AU38+AU46+AU52+AU53+AU28+AU43+AU51+AU54+AU57+AU61+AU62</f>
        <v>3.5999999999999997E-2</v>
      </c>
      <c r="AV18" s="12">
        <f>AT18+AU18</f>
        <v>1477335.5360000001</v>
      </c>
      <c r="AW18" s="12">
        <f>AW24+AW32+AW38+AW46+AW52+AW53+AW28+AW43+AW51+AW54+AW57+AW61+AW62</f>
        <v>443526.96499999997</v>
      </c>
      <c r="AX18" s="12">
        <f>AV18+AW18</f>
        <v>1920862.5010000002</v>
      </c>
      <c r="AY18" s="12">
        <f>AY24+AY32+AY38+AY46+AY52+AY53+AY28+AY43+AY51+AY54+AY57+AY61+AY62</f>
        <v>-277.33600000000001</v>
      </c>
      <c r="AZ18" s="12">
        <f>AX18+AY18</f>
        <v>1920585.1650000003</v>
      </c>
      <c r="BA18" s="12">
        <f>BA24+BA32+BA38+BA46+BA52+BA53+BA28+BA43+BA51+BA54+BA57+BA61+BA62</f>
        <v>331207.76799999998</v>
      </c>
      <c r="BB18" s="12">
        <f>AZ18+BA18</f>
        <v>2251792.9330000002</v>
      </c>
      <c r="BC18" s="12">
        <f>BC24+BC32+BC38+BC46+BC52+BC53+BC28+BC43+BC51+BC54+BC57+BC61+BC62</f>
        <v>75.085999999999999</v>
      </c>
      <c r="BD18" s="12">
        <f>BB18+BC18</f>
        <v>2251868.0190000003</v>
      </c>
      <c r="BE18" s="12">
        <f>BE24+BE32+BE38+BE46+BE52+BE53+BE28+BE43+BE51+BE54+BE57+BE61+BE62</f>
        <v>0</v>
      </c>
      <c r="BF18" s="95">
        <f>BD18+BE18</f>
        <v>2251868.0190000003</v>
      </c>
      <c r="BG18" s="13"/>
      <c r="BH18" s="14"/>
      <c r="BI18" s="10"/>
    </row>
    <row r="19" spans="1:78" x14ac:dyDescent="0.35">
      <c r="A19" s="92"/>
      <c r="B19" s="93" t="s">
        <v>26</v>
      </c>
      <c r="C19" s="93"/>
      <c r="D19" s="17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96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96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96"/>
      <c r="BG19" s="19"/>
      <c r="BH19" s="20"/>
      <c r="BI19" s="15"/>
    </row>
    <row r="20" spans="1:78" s="15" customFormat="1" hidden="1" x14ac:dyDescent="0.35">
      <c r="A20" s="16"/>
      <c r="B20" s="21" t="s">
        <v>27</v>
      </c>
      <c r="C20" s="22"/>
      <c r="D20" s="23">
        <f>D26+D34+D40+D48+D52+D53+D51</f>
        <v>206017.2</v>
      </c>
      <c r="E20" s="23">
        <f>E26+E34+E40+E48+E52+E53+E51</f>
        <v>0</v>
      </c>
      <c r="F20" s="23">
        <f t="shared" ref="F20:F82" si="0">D20+E20</f>
        <v>206017.2</v>
      </c>
      <c r="G20" s="24">
        <f>G26+G34+G40+G48+G52+G53+G51+G61+G62</f>
        <v>186108.41104000001</v>
      </c>
      <c r="H20" s="24">
        <f t="shared" ref="H20:H82" si="1">F20+G20</f>
        <v>392125.61103999999</v>
      </c>
      <c r="I20" s="24">
        <f>I26+I34+I40+I48+I52+I53+I51+I61+I62</f>
        <v>0</v>
      </c>
      <c r="J20" s="24">
        <f t="shared" ref="J20:J82" si="2">H20+I20</f>
        <v>392125.61103999999</v>
      </c>
      <c r="K20" s="24">
        <f>K26+K34+K40+K48+K52+K53+K51+K61+K62</f>
        <v>-265.76199999999881</v>
      </c>
      <c r="L20" s="24">
        <f t="shared" ref="L20:L82" si="3">J20+K20</f>
        <v>391859.84904</v>
      </c>
      <c r="M20" s="24">
        <f>M26+M34+M40+M48+M52+M53+M51+M61+M62</f>
        <v>0</v>
      </c>
      <c r="N20" s="24">
        <f t="shared" ref="N20:N82" si="4">L20+M20</f>
        <v>391859.84904</v>
      </c>
      <c r="O20" s="24">
        <f>O26+O34+O40+O48+O52+O53+O51+O61+O62</f>
        <v>5</v>
      </c>
      <c r="P20" s="24">
        <f t="shared" ref="P20:P82" si="5">N20+O20</f>
        <v>391864.84904</v>
      </c>
      <c r="Q20" s="24">
        <f>Q26+Q34+Q40+Q48+Q52+Q53+Q51+Q61+Q62</f>
        <v>0</v>
      </c>
      <c r="R20" s="24">
        <f t="shared" ref="R20:R82" si="6">P20+Q20</f>
        <v>391864.84904</v>
      </c>
      <c r="S20" s="24">
        <f>S26+S34+S40+S48+S52+S53+S51+S61+S62</f>
        <v>-95363.664000000004</v>
      </c>
      <c r="T20" s="24">
        <f t="shared" ref="T20:T82" si="7">R20+S20</f>
        <v>296501.18504000001</v>
      </c>
      <c r="U20" s="24">
        <f>U26+U34+U40+U48+U52+U53+U51+U61+U62</f>
        <v>0</v>
      </c>
      <c r="V20" s="24">
        <f t="shared" ref="V20:V82" si="8">T20+U20</f>
        <v>296501.18504000001</v>
      </c>
      <c r="W20" s="24">
        <f>W26+W34+W40+W48+W52+W53+W51+W61+W62+W59</f>
        <v>-9569.759</v>
      </c>
      <c r="X20" s="24">
        <f t="shared" ref="X20:X82" si="9">V20+W20</f>
        <v>286931.42603999999</v>
      </c>
      <c r="Y20" s="24">
        <f>Y26+Y34+Y40+Y48+Y52+Y53+Y51+Y61+Y62+Y59</f>
        <v>-7418.0150000000003</v>
      </c>
      <c r="Z20" s="24">
        <f>X20+Y20</f>
        <v>279513.41103999998</v>
      </c>
      <c r="AA20" s="24">
        <f>AA26+AA34+AA40+AA48+AA52+AA53+AA51</f>
        <v>1989.9000000000233</v>
      </c>
      <c r="AB20" s="24">
        <f>AB26+AB34+AB40+AB48+AB52+AB53+AB51</f>
        <v>0</v>
      </c>
      <c r="AC20" s="24">
        <f>AA20+AB20</f>
        <v>1989.9000000000233</v>
      </c>
      <c r="AD20" s="24">
        <f>AD26+AD34+AD40+AD48+AD52+AD53+AD51+AD61+AD62</f>
        <v>0</v>
      </c>
      <c r="AE20" s="24">
        <f>AC20+AD20</f>
        <v>1989.9000000000233</v>
      </c>
      <c r="AF20" s="24">
        <f>AF26+AF34+AF40+AF48+AF52+AF53+AF51+AF61+AF62</f>
        <v>0</v>
      </c>
      <c r="AG20" s="24">
        <f>AE20+AF20</f>
        <v>1989.9000000000233</v>
      </c>
      <c r="AH20" s="24">
        <f>AH26+AH34+AH40+AH48+AH52+AH53+AH51+AH61+AH62</f>
        <v>-98.188999999999965</v>
      </c>
      <c r="AI20" s="24">
        <f>AG20+AH20</f>
        <v>1891.7110000000234</v>
      </c>
      <c r="AJ20" s="24">
        <f>AJ26+AJ34+AJ40+AJ48+AJ52+AJ53+AJ51+AJ61+AJ62</f>
        <v>160</v>
      </c>
      <c r="AK20" s="24">
        <f>AI20+AJ20</f>
        <v>2051.7110000000234</v>
      </c>
      <c r="AL20" s="24">
        <f>AL26+AL34+AL40+AL48+AL52+AL53+AL51+AL61+AL62</f>
        <v>95363.664000000004</v>
      </c>
      <c r="AM20" s="24">
        <f>AK20+AL20</f>
        <v>97415.375000000029</v>
      </c>
      <c r="AN20" s="25">
        <f>AN26+AN34+AN40+AN48+AN52+AN53+AN51+AN61+AN62+AN59</f>
        <v>3303.0309999999999</v>
      </c>
      <c r="AO20" s="24">
        <f>AM20+AN20</f>
        <v>100718.40600000003</v>
      </c>
      <c r="AP20" s="24">
        <f>AP26+AP34+AP40+AP48+AP52+AP53+AP51+AP61+AP62+AP59</f>
        <v>0</v>
      </c>
      <c r="AQ20" s="24">
        <f>AO20+AP20</f>
        <v>100718.40600000003</v>
      </c>
      <c r="AR20" s="24">
        <f>AR26+AR34+AR40+AR48+AR52+AR53+AR51</f>
        <v>1477.3</v>
      </c>
      <c r="AS20" s="24">
        <f>AS26+AS34+AS40+AS48+AS52+AS53+AS51</f>
        <v>0</v>
      </c>
      <c r="AT20" s="24">
        <f>AR20+AS20</f>
        <v>1477.3</v>
      </c>
      <c r="AU20" s="24">
        <f>AU26+AU34+AU40+AU48+AU52+AU53+AU51+AU61+AU62</f>
        <v>3.5999999999999997E-2</v>
      </c>
      <c r="AV20" s="24">
        <f>AT20+AU20</f>
        <v>1477.336</v>
      </c>
      <c r="AW20" s="24">
        <f>AW26+AW34+AW40+AW48+AW52+AW53+AW51+AW61+AW62</f>
        <v>443.52700000000004</v>
      </c>
      <c r="AX20" s="24">
        <f>AV20+AW20</f>
        <v>1920.8630000000001</v>
      </c>
      <c r="AY20" s="24">
        <f>AY26+AY34+AY40+AY48+AY52+AY53+AY51+AY61+AY62</f>
        <v>-277.33600000000001</v>
      </c>
      <c r="AZ20" s="24">
        <f>AX20+AY20</f>
        <v>1643.527</v>
      </c>
      <c r="BA20" s="24">
        <f>BA26+BA34+BA40+BA48+BA52+BA53+BA51+BA61+BA62</f>
        <v>331207.76799999998</v>
      </c>
      <c r="BB20" s="24">
        <f>AZ20+BA20</f>
        <v>332851.29499999998</v>
      </c>
      <c r="BC20" s="25">
        <f>BC26+BC34+BC40+BC48+BC52+BC53+BC51+BC61+BC62+BC59</f>
        <v>75.085999999999999</v>
      </c>
      <c r="BD20" s="24">
        <f>BB20+BC20</f>
        <v>332926.38099999999</v>
      </c>
      <c r="BE20" s="24">
        <f>BE26+BE34+BE40+BE48+BE52+BE53+BE51+BE61+BE62+BE59</f>
        <v>0</v>
      </c>
      <c r="BF20" s="24">
        <f>BD20+BE20</f>
        <v>332926.38099999999</v>
      </c>
      <c r="BG20" s="26"/>
      <c r="BH20" s="20" t="s">
        <v>28</v>
      </c>
      <c r="BI20" s="27"/>
    </row>
    <row r="21" spans="1:78" x14ac:dyDescent="0.35">
      <c r="A21" s="92"/>
      <c r="B21" s="99" t="s">
        <v>29</v>
      </c>
      <c r="C21" s="100" t="s">
        <v>25</v>
      </c>
      <c r="D21" s="17">
        <f>D27+D35+D41+D49+D45+D30</f>
        <v>1363177.7999999998</v>
      </c>
      <c r="E21" s="17">
        <f>E27+E35+E41+E49+E45+E30</f>
        <v>0</v>
      </c>
      <c r="F21" s="18">
        <f t="shared" si="0"/>
        <v>1363177.7999999998</v>
      </c>
      <c r="G21" s="18">
        <f>G27+G35+G41+G49+G45+G30</f>
        <v>0</v>
      </c>
      <c r="H21" s="18">
        <f t="shared" si="1"/>
        <v>1363177.7999999998</v>
      </c>
      <c r="I21" s="18">
        <f>I27+I35+I41+I49+I45+I30</f>
        <v>0</v>
      </c>
      <c r="J21" s="18">
        <f t="shared" si="2"/>
        <v>1363177.7999999998</v>
      </c>
      <c r="K21" s="18">
        <f>K27+K35+K41+K49+K45+K30</f>
        <v>-546186.19200000004</v>
      </c>
      <c r="L21" s="18">
        <f t="shared" si="3"/>
        <v>816991.60799999977</v>
      </c>
      <c r="M21" s="18">
        <f>M27+M35+M41+M49+M45+M30</f>
        <v>0</v>
      </c>
      <c r="N21" s="18">
        <f t="shared" si="4"/>
        <v>816991.60799999977</v>
      </c>
      <c r="O21" s="18">
        <f>O27+O35+O41+O49+O45+O30</f>
        <v>0</v>
      </c>
      <c r="P21" s="18">
        <f t="shared" si="5"/>
        <v>816991.60799999977</v>
      </c>
      <c r="Q21" s="18">
        <f>Q27+Q35+Q41+Q49+Q45+Q30</f>
        <v>0</v>
      </c>
      <c r="R21" s="18">
        <f t="shared" si="6"/>
        <v>816991.60799999977</v>
      </c>
      <c r="S21" s="18">
        <f>S27+S35+S41+S49+S45+S30</f>
        <v>0</v>
      </c>
      <c r="T21" s="18">
        <f t="shared" si="7"/>
        <v>816991.60799999977</v>
      </c>
      <c r="U21" s="18">
        <f>U27+U35+U41+U49+U45+U30</f>
        <v>0</v>
      </c>
      <c r="V21" s="18">
        <f t="shared" si="8"/>
        <v>816991.60799999977</v>
      </c>
      <c r="W21" s="18">
        <f>W27+W35+W41+W49+W45+W30</f>
        <v>0</v>
      </c>
      <c r="X21" s="18">
        <f t="shared" si="9"/>
        <v>816991.60799999977</v>
      </c>
      <c r="Y21" s="18">
        <f>Y27+Y35+Y41+Y49+Y45+Y30</f>
        <v>0</v>
      </c>
      <c r="Z21" s="96">
        <f>X21+Y21</f>
        <v>816991.60799999977</v>
      </c>
      <c r="AA21" s="18">
        <f>AA27+AA35+AA41+AA49+AA45+AA30</f>
        <v>1987907.0999999999</v>
      </c>
      <c r="AB21" s="18">
        <f>AB27+AB35+AB41+AB49+AB45+AB30</f>
        <v>0</v>
      </c>
      <c r="AC21" s="18">
        <f>AA21+AB21</f>
        <v>1987907.0999999999</v>
      </c>
      <c r="AD21" s="18">
        <f>AD27+AD35+AD41+AD49+AD45+AD30</f>
        <v>0</v>
      </c>
      <c r="AE21" s="18">
        <f>AC21+AD21</f>
        <v>1987907.0999999999</v>
      </c>
      <c r="AF21" s="18">
        <f>AF27+AF35+AF41+AF49+AF45+AF30</f>
        <v>0</v>
      </c>
      <c r="AG21" s="18">
        <f>AE21+AF21</f>
        <v>1987907.0999999999</v>
      </c>
      <c r="AH21" s="18">
        <f>AH27+AH35+AH41+AH49+AH45+AH30</f>
        <v>-769620.179</v>
      </c>
      <c r="AI21" s="18">
        <f>AG21+AH21</f>
        <v>1218286.9209999999</v>
      </c>
      <c r="AJ21" s="18">
        <f>AJ27+AJ35+AJ41+AJ49+AJ45+AJ30</f>
        <v>0</v>
      </c>
      <c r="AK21" s="18">
        <f>AI21+AJ21</f>
        <v>1218286.9209999999</v>
      </c>
      <c r="AL21" s="18">
        <f>AL27+AL35+AL41+AL49+AL45+AL30</f>
        <v>0</v>
      </c>
      <c r="AM21" s="18">
        <f>AK21+AL21</f>
        <v>1218286.9209999999</v>
      </c>
      <c r="AN21" s="18">
        <f>AN27+AN35+AN41+AN49+AN45+AN30</f>
        <v>0</v>
      </c>
      <c r="AO21" s="18">
        <f>AM21+AN21</f>
        <v>1218286.9209999999</v>
      </c>
      <c r="AP21" s="18">
        <f>AP27+AP35+AP41+AP49+AP45+AP30</f>
        <v>0</v>
      </c>
      <c r="AQ21" s="96">
        <f>AO21+AP21</f>
        <v>1218286.9209999999</v>
      </c>
      <c r="AR21" s="18">
        <f>AR27+AR35+AR41+AR49+AR45+AR30</f>
        <v>1475858.2</v>
      </c>
      <c r="AS21" s="18">
        <f>AS27+AS35+AS41+AS49+AS45+AS30</f>
        <v>0</v>
      </c>
      <c r="AT21" s="18">
        <f>AR21+AS21</f>
        <v>1475858.2</v>
      </c>
      <c r="AU21" s="18">
        <f>AU27+AU35+AU41+AU49+AU45+AU30</f>
        <v>0</v>
      </c>
      <c r="AV21" s="18">
        <f>AT21+AU21</f>
        <v>1475858.2</v>
      </c>
      <c r="AW21" s="18">
        <f>AW27+AW35+AW41+AW49+AW45+AW30</f>
        <v>-174084.66200000001</v>
      </c>
      <c r="AX21" s="18">
        <f>AV21+AW21</f>
        <v>1301773.5379999999</v>
      </c>
      <c r="AY21" s="18">
        <f>AY27+AY35+AY41+AY49+AY45+AY30</f>
        <v>0</v>
      </c>
      <c r="AZ21" s="18">
        <f>AX21+AY21</f>
        <v>1301773.5379999999</v>
      </c>
      <c r="BA21" s="18">
        <f>BA27+BA35+BA41+BA49+BA45+BA30</f>
        <v>0</v>
      </c>
      <c r="BB21" s="18">
        <f>AZ21+BA21</f>
        <v>1301773.5379999999</v>
      </c>
      <c r="BC21" s="18">
        <f>BC27+BC35+BC41+BC49+BC45+BC30</f>
        <v>0</v>
      </c>
      <c r="BD21" s="18">
        <f>BB21+BC21</f>
        <v>1301773.5379999999</v>
      </c>
      <c r="BE21" s="18">
        <f>BE27+BE35+BE41+BE49+BE45+BE30</f>
        <v>0</v>
      </c>
      <c r="BF21" s="96">
        <f>BD21+BE21</f>
        <v>1301773.5379999999</v>
      </c>
      <c r="BG21" s="19"/>
      <c r="BH21" s="20"/>
      <c r="BI21" s="27"/>
    </row>
    <row r="22" spans="1:78" x14ac:dyDescent="0.35">
      <c r="A22" s="92"/>
      <c r="B22" s="99" t="s">
        <v>30</v>
      </c>
      <c r="C22" s="100" t="s">
        <v>25</v>
      </c>
      <c r="D22" s="17"/>
      <c r="E22" s="17"/>
      <c r="F22" s="18"/>
      <c r="G22" s="18"/>
      <c r="H22" s="18"/>
      <c r="I22" s="18"/>
      <c r="J22" s="18"/>
      <c r="K22" s="18">
        <f>K31+K36</f>
        <v>280651.40000000002</v>
      </c>
      <c r="L22" s="18">
        <f t="shared" si="3"/>
        <v>280651.40000000002</v>
      </c>
      <c r="M22" s="18">
        <f>M31+M36</f>
        <v>0</v>
      </c>
      <c r="N22" s="18">
        <f t="shared" si="4"/>
        <v>280651.40000000002</v>
      </c>
      <c r="O22" s="18">
        <f>O31+O36</f>
        <v>0</v>
      </c>
      <c r="P22" s="18">
        <f t="shared" si="5"/>
        <v>280651.40000000002</v>
      </c>
      <c r="Q22" s="18">
        <f>Q31+Q36</f>
        <v>0</v>
      </c>
      <c r="R22" s="18">
        <f t="shared" si="6"/>
        <v>280651.40000000002</v>
      </c>
      <c r="S22" s="18">
        <f>S31+S36</f>
        <v>0</v>
      </c>
      <c r="T22" s="18">
        <f t="shared" si="7"/>
        <v>280651.40000000002</v>
      </c>
      <c r="U22" s="18">
        <f>U31+U36</f>
        <v>0</v>
      </c>
      <c r="V22" s="18">
        <f t="shared" si="8"/>
        <v>280651.40000000002</v>
      </c>
      <c r="W22" s="18">
        <f>W31+W36</f>
        <v>0</v>
      </c>
      <c r="X22" s="18">
        <f t="shared" si="9"/>
        <v>280651.40000000002</v>
      </c>
      <c r="Y22" s="18">
        <f>Y31+Y36</f>
        <v>0</v>
      </c>
      <c r="Z22" s="96">
        <f>X22+Y22</f>
        <v>280651.40000000002</v>
      </c>
      <c r="AA22" s="18"/>
      <c r="AB22" s="18"/>
      <c r="AC22" s="18"/>
      <c r="AD22" s="18"/>
      <c r="AE22" s="18"/>
      <c r="AF22" s="18"/>
      <c r="AG22" s="18"/>
      <c r="AH22" s="18">
        <f>AH31+AH36</f>
        <v>671530.1</v>
      </c>
      <c r="AI22" s="18">
        <f>AG22+AH22</f>
        <v>671530.1</v>
      </c>
      <c r="AJ22" s="18">
        <f>AJ31+AJ36</f>
        <v>0</v>
      </c>
      <c r="AK22" s="18">
        <f>AI22+AJ22</f>
        <v>671530.1</v>
      </c>
      <c r="AL22" s="18">
        <f>AL31+AL36</f>
        <v>0</v>
      </c>
      <c r="AM22" s="18">
        <f>AK22+AL22</f>
        <v>671530.1</v>
      </c>
      <c r="AN22" s="18">
        <f>AN31+AN36</f>
        <v>0</v>
      </c>
      <c r="AO22" s="18">
        <f>AM22+AN22</f>
        <v>671530.1</v>
      </c>
      <c r="AP22" s="18">
        <f>AP31+AP36</f>
        <v>0</v>
      </c>
      <c r="AQ22" s="96">
        <f>AO22+AP22</f>
        <v>671530.1</v>
      </c>
      <c r="AR22" s="18"/>
      <c r="AS22" s="18"/>
      <c r="AT22" s="18"/>
      <c r="AU22" s="18"/>
      <c r="AV22" s="18"/>
      <c r="AW22" s="18">
        <f>AW31+AW36</f>
        <v>617168.1</v>
      </c>
      <c r="AX22" s="18">
        <f>AV22+AW22</f>
        <v>617168.1</v>
      </c>
      <c r="AY22" s="18">
        <f>AY31+AY36</f>
        <v>0</v>
      </c>
      <c r="AZ22" s="18">
        <f>AX22+AY22</f>
        <v>617168.1</v>
      </c>
      <c r="BA22" s="18">
        <f>BA31+BA36</f>
        <v>0</v>
      </c>
      <c r="BB22" s="18">
        <f>AZ22+BA22</f>
        <v>617168.1</v>
      </c>
      <c r="BC22" s="18">
        <f>BC31+BC36</f>
        <v>0</v>
      </c>
      <c r="BD22" s="18">
        <f>BB22+BC22</f>
        <v>617168.1</v>
      </c>
      <c r="BE22" s="18">
        <f>BE31+BE36</f>
        <v>0</v>
      </c>
      <c r="BF22" s="96">
        <f>BD22+BE22</f>
        <v>617168.1</v>
      </c>
      <c r="BG22" s="19"/>
      <c r="BH22" s="20"/>
      <c r="BI22" s="27"/>
    </row>
    <row r="23" spans="1:78" x14ac:dyDescent="0.35">
      <c r="A23" s="92"/>
      <c r="B23" s="99" t="s">
        <v>31</v>
      </c>
      <c r="C23" s="100" t="s">
        <v>25</v>
      </c>
      <c r="D23" s="17"/>
      <c r="E23" s="17"/>
      <c r="F23" s="18"/>
      <c r="G23" s="18">
        <f>G42+G50+G56+G60</f>
        <v>150210.70758000002</v>
      </c>
      <c r="H23" s="18">
        <f t="shared" si="1"/>
        <v>150210.70758000002</v>
      </c>
      <c r="I23" s="18">
        <f>I42+I50+I56+I60</f>
        <v>0</v>
      </c>
      <c r="J23" s="18">
        <f t="shared" si="2"/>
        <v>150210.70758000002</v>
      </c>
      <c r="K23" s="18">
        <f>K42+K50+K56+K60+K37</f>
        <v>290108.38799999998</v>
      </c>
      <c r="L23" s="18">
        <f t="shared" si="3"/>
        <v>440319.09557999996</v>
      </c>
      <c r="M23" s="18">
        <f>M42+M50+M56+M60+M37</f>
        <v>0</v>
      </c>
      <c r="N23" s="18">
        <f t="shared" si="4"/>
        <v>440319.09557999996</v>
      </c>
      <c r="O23" s="18">
        <f>O42+O50+O56+O60+O37</f>
        <v>74371.914000000004</v>
      </c>
      <c r="P23" s="18">
        <f t="shared" si="5"/>
        <v>514691.00957999995</v>
      </c>
      <c r="Q23" s="18">
        <f>Q42+Q50+Q56+Q60+Q37</f>
        <v>0</v>
      </c>
      <c r="R23" s="18">
        <f t="shared" si="6"/>
        <v>514691.00957999995</v>
      </c>
      <c r="S23" s="18">
        <f>S42+S50+S56+S60+S37</f>
        <v>0</v>
      </c>
      <c r="T23" s="18">
        <f t="shared" si="7"/>
        <v>514691.00957999995</v>
      </c>
      <c r="U23" s="18">
        <f>U42+U50+U56+U60+U37</f>
        <v>0</v>
      </c>
      <c r="V23" s="18">
        <f t="shared" si="8"/>
        <v>514691.00957999995</v>
      </c>
      <c r="W23" s="18">
        <f>W42+W50+W56+W60+W37</f>
        <v>-581.11599999999999</v>
      </c>
      <c r="X23" s="18">
        <f t="shared" si="9"/>
        <v>514109.89357999997</v>
      </c>
      <c r="Y23" s="18">
        <f>Y42+Y50+Y56+Y60+Y37</f>
        <v>0</v>
      </c>
      <c r="Z23" s="96">
        <f>X23+Y23</f>
        <v>514109.89357999997</v>
      </c>
      <c r="AA23" s="18"/>
      <c r="AB23" s="18"/>
      <c r="AC23" s="18"/>
      <c r="AD23" s="18">
        <f>AD42+AD50+AD56+AD60</f>
        <v>0</v>
      </c>
      <c r="AE23" s="18">
        <f>AC23+AD23</f>
        <v>0</v>
      </c>
      <c r="AF23" s="18">
        <f>AF42+AF50+AF56+AF60</f>
        <v>0</v>
      </c>
      <c r="AG23" s="18">
        <f>AE23+AF23</f>
        <v>0</v>
      </c>
      <c r="AH23" s="18">
        <f>AH42+AH50+AH56+AH60+AH37</f>
        <v>0</v>
      </c>
      <c r="AI23" s="18">
        <f>AG23+AH23</f>
        <v>0</v>
      </c>
      <c r="AJ23" s="18">
        <f>AJ42+AJ50+AJ56+AJ60+AJ37</f>
        <v>0</v>
      </c>
      <c r="AK23" s="18">
        <f>AI23+AJ23</f>
        <v>0</v>
      </c>
      <c r="AL23" s="18">
        <f>AL42+AL50+AL56+AL60+AL37</f>
        <v>0</v>
      </c>
      <c r="AM23" s="18">
        <f>AK23+AL23</f>
        <v>0</v>
      </c>
      <c r="AN23" s="18">
        <f>AN42+AN50+AN56+AN60+AN37</f>
        <v>581.11599999999999</v>
      </c>
      <c r="AO23" s="18">
        <f>AM23+AN23</f>
        <v>581.11599999999999</v>
      </c>
      <c r="AP23" s="18">
        <f>AP42+AP50+AP56+AP60+AP37</f>
        <v>0</v>
      </c>
      <c r="AQ23" s="96">
        <f>AO23+AP23</f>
        <v>581.11599999999999</v>
      </c>
      <c r="AR23" s="18"/>
      <c r="AS23" s="18"/>
      <c r="AT23" s="18"/>
      <c r="AU23" s="18">
        <f>AU42+AU50+AU56+AU60</f>
        <v>0</v>
      </c>
      <c r="AV23" s="18">
        <f>AT23+AU23</f>
        <v>0</v>
      </c>
      <c r="AW23" s="18">
        <f>AW42+AW50+AW56+AW60+AW37</f>
        <v>0</v>
      </c>
      <c r="AX23" s="18">
        <f>AV23+AW23</f>
        <v>0</v>
      </c>
      <c r="AY23" s="18">
        <f>AY42+AY50+AY56+AY60+AY37</f>
        <v>0</v>
      </c>
      <c r="AZ23" s="18">
        <f>AX23+AY23</f>
        <v>0</v>
      </c>
      <c r="BA23" s="18">
        <f>BA42+BA50+BA56+BA60+BA37</f>
        <v>0</v>
      </c>
      <c r="BB23" s="18">
        <f>AZ23+BA23</f>
        <v>0</v>
      </c>
      <c r="BC23" s="18">
        <f>BC42+BC50+BC56+BC60+BC37</f>
        <v>0</v>
      </c>
      <c r="BD23" s="18">
        <f>BB23+BC23</f>
        <v>0</v>
      </c>
      <c r="BE23" s="18">
        <f>BE42+BE50+BE56+BE60+BE37</f>
        <v>0</v>
      </c>
      <c r="BF23" s="96">
        <f>BD23+BE23</f>
        <v>0</v>
      </c>
      <c r="BG23" s="19"/>
      <c r="BH23" s="20"/>
      <c r="BI23" s="27"/>
    </row>
    <row r="24" spans="1:78" ht="54" x14ac:dyDescent="0.35">
      <c r="A24" s="92" t="s">
        <v>32</v>
      </c>
      <c r="B24" s="99" t="s">
        <v>33</v>
      </c>
      <c r="C24" s="101" t="s">
        <v>34</v>
      </c>
      <c r="D24" s="31">
        <f>D26+D27</f>
        <v>35000</v>
      </c>
      <c r="E24" s="31">
        <f>E26+E27</f>
        <v>0</v>
      </c>
      <c r="F24" s="32">
        <f t="shared" si="0"/>
        <v>35000</v>
      </c>
      <c r="G24" s="32">
        <f>G26+G27</f>
        <v>0</v>
      </c>
      <c r="H24" s="32">
        <f t="shared" si="1"/>
        <v>35000</v>
      </c>
      <c r="I24" s="32">
        <f>I26+I27</f>
        <v>0</v>
      </c>
      <c r="J24" s="32">
        <f t="shared" si="2"/>
        <v>35000</v>
      </c>
      <c r="K24" s="32">
        <f>K26+K27</f>
        <v>0</v>
      </c>
      <c r="L24" s="32">
        <f t="shared" si="3"/>
        <v>35000</v>
      </c>
      <c r="M24" s="32">
        <f>M26+M27</f>
        <v>0</v>
      </c>
      <c r="N24" s="32">
        <f t="shared" si="4"/>
        <v>35000</v>
      </c>
      <c r="O24" s="32">
        <f>O26+O27</f>
        <v>5</v>
      </c>
      <c r="P24" s="32">
        <f t="shared" si="5"/>
        <v>35005</v>
      </c>
      <c r="Q24" s="32">
        <f>Q26+Q27</f>
        <v>0</v>
      </c>
      <c r="R24" s="32">
        <f t="shared" si="6"/>
        <v>35005</v>
      </c>
      <c r="S24" s="32">
        <f>S26+S27</f>
        <v>0</v>
      </c>
      <c r="T24" s="32">
        <f t="shared" si="7"/>
        <v>35005</v>
      </c>
      <c r="U24" s="32">
        <f>U26+U27</f>
        <v>0</v>
      </c>
      <c r="V24" s="32">
        <f t="shared" si="8"/>
        <v>35005</v>
      </c>
      <c r="W24" s="32">
        <f>W26+W27</f>
        <v>-5.5709999999999997</v>
      </c>
      <c r="X24" s="32">
        <f t="shared" si="9"/>
        <v>34999.428999999996</v>
      </c>
      <c r="Y24" s="33">
        <f>Y26+Y27</f>
        <v>0</v>
      </c>
      <c r="Z24" s="96">
        <f>X24+Y24</f>
        <v>34999.428999999996</v>
      </c>
      <c r="AA24" s="32">
        <f>AA26+AA27</f>
        <v>540000</v>
      </c>
      <c r="AB24" s="32">
        <f>AB26+AB27</f>
        <v>0</v>
      </c>
      <c r="AC24" s="32">
        <f>AA24+AB24</f>
        <v>540000</v>
      </c>
      <c r="AD24" s="32">
        <f>AD26+AD27</f>
        <v>0</v>
      </c>
      <c r="AE24" s="32">
        <f>AC24+AD24</f>
        <v>540000</v>
      </c>
      <c r="AF24" s="32">
        <f>AF26+AF27</f>
        <v>0</v>
      </c>
      <c r="AG24" s="32">
        <f>AE24+AF24</f>
        <v>540000</v>
      </c>
      <c r="AH24" s="32">
        <f>AH26+AH27</f>
        <v>0</v>
      </c>
      <c r="AI24" s="32">
        <f>AG24+AH24</f>
        <v>540000</v>
      </c>
      <c r="AJ24" s="32">
        <f>AJ26+AJ27</f>
        <v>160</v>
      </c>
      <c r="AK24" s="32">
        <f>AI24+AJ24</f>
        <v>540160</v>
      </c>
      <c r="AL24" s="32">
        <f>AL26+AL27</f>
        <v>0</v>
      </c>
      <c r="AM24" s="32">
        <f>AK24+AL24</f>
        <v>540160</v>
      </c>
      <c r="AN24" s="32">
        <f>AN26+AN27</f>
        <v>136.273</v>
      </c>
      <c r="AO24" s="32">
        <f>AM24+AN24</f>
        <v>540296.27300000004</v>
      </c>
      <c r="AP24" s="33">
        <f>AP26+AP27</f>
        <v>0</v>
      </c>
      <c r="AQ24" s="96">
        <f>AO24+AP24</f>
        <v>540296.27300000004</v>
      </c>
      <c r="AR24" s="32">
        <f>AR26+AR27</f>
        <v>1077335.5</v>
      </c>
      <c r="AS24" s="32">
        <f>AS26+AS27</f>
        <v>0</v>
      </c>
      <c r="AT24" s="32">
        <f>AR24+AS24</f>
        <v>1077335.5</v>
      </c>
      <c r="AU24" s="32">
        <f>AU26+AU27</f>
        <v>3.5999999999999997E-2</v>
      </c>
      <c r="AV24" s="32">
        <f>AT24+AU24</f>
        <v>1077335.5360000001</v>
      </c>
      <c r="AW24" s="32">
        <f>AW26+AW27</f>
        <v>0</v>
      </c>
      <c r="AX24" s="32">
        <f>AV24+AW24</f>
        <v>1077335.5360000001</v>
      </c>
      <c r="AY24" s="32">
        <f>AY26+AY27</f>
        <v>-277.33600000000001</v>
      </c>
      <c r="AZ24" s="32">
        <f>AX24+AY24</f>
        <v>1077058.2000000002</v>
      </c>
      <c r="BA24" s="32">
        <f>BA26+BA27</f>
        <v>277.50099999999998</v>
      </c>
      <c r="BB24" s="32">
        <f>AZ24+BA24</f>
        <v>1077335.7010000001</v>
      </c>
      <c r="BC24" s="32">
        <f>BC26+BC27</f>
        <v>0</v>
      </c>
      <c r="BD24" s="32">
        <f>BB24+BC24</f>
        <v>1077335.7010000001</v>
      </c>
      <c r="BE24" s="33">
        <f>BE26+BE27</f>
        <v>0</v>
      </c>
      <c r="BF24" s="96">
        <f>BD24+BE24</f>
        <v>1077335.7010000001</v>
      </c>
      <c r="BI24" s="34"/>
    </row>
    <row r="25" spans="1:78" x14ac:dyDescent="0.35">
      <c r="A25" s="92"/>
      <c r="B25" s="99" t="s">
        <v>26</v>
      </c>
      <c r="C25" s="100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3"/>
      <c r="Z25" s="96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3"/>
      <c r="AQ25" s="96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3"/>
      <c r="BF25" s="96"/>
      <c r="BI25" s="34"/>
    </row>
    <row r="26" spans="1:78" s="35" customFormat="1" hidden="1" x14ac:dyDescent="0.35">
      <c r="A26" s="36"/>
      <c r="B26" s="37" t="s">
        <v>27</v>
      </c>
      <c r="C26" s="37"/>
      <c r="D26" s="38">
        <v>35</v>
      </c>
      <c r="E26" s="39"/>
      <c r="F26" s="38">
        <f t="shared" si="0"/>
        <v>35</v>
      </c>
      <c r="G26" s="33"/>
      <c r="H26" s="40">
        <f t="shared" si="1"/>
        <v>35</v>
      </c>
      <c r="I26" s="32"/>
      <c r="J26" s="40">
        <f t="shared" si="2"/>
        <v>35</v>
      </c>
      <c r="K26" s="32"/>
      <c r="L26" s="40">
        <f t="shared" si="3"/>
        <v>35</v>
      </c>
      <c r="M26" s="32"/>
      <c r="N26" s="40">
        <f t="shared" si="4"/>
        <v>35</v>
      </c>
      <c r="O26" s="33">
        <v>5</v>
      </c>
      <c r="P26" s="40">
        <f t="shared" si="5"/>
        <v>40</v>
      </c>
      <c r="Q26" s="32"/>
      <c r="R26" s="40">
        <f t="shared" si="6"/>
        <v>40</v>
      </c>
      <c r="S26" s="33"/>
      <c r="T26" s="40">
        <f t="shared" si="7"/>
        <v>40</v>
      </c>
      <c r="U26" s="32"/>
      <c r="V26" s="40">
        <f t="shared" si="8"/>
        <v>40</v>
      </c>
      <c r="W26" s="33">
        <v>-5.5709999999999997</v>
      </c>
      <c r="X26" s="40">
        <f t="shared" si="9"/>
        <v>34.429000000000002</v>
      </c>
      <c r="Y26" s="33"/>
      <c r="Z26" s="40">
        <f>X26+Y26</f>
        <v>34.429000000000002</v>
      </c>
      <c r="AA26" s="40">
        <v>540</v>
      </c>
      <c r="AB26" s="33"/>
      <c r="AC26" s="40">
        <f>AA26+AB26</f>
        <v>540</v>
      </c>
      <c r="AD26" s="33"/>
      <c r="AE26" s="40">
        <f>AC26+AD26</f>
        <v>540</v>
      </c>
      <c r="AF26" s="32"/>
      <c r="AG26" s="40">
        <f>AE26+AF26</f>
        <v>540</v>
      </c>
      <c r="AH26" s="32"/>
      <c r="AI26" s="40">
        <f>AG26+AH26</f>
        <v>540</v>
      </c>
      <c r="AJ26" s="33">
        <v>160</v>
      </c>
      <c r="AK26" s="40">
        <f>AI26+AJ26</f>
        <v>700</v>
      </c>
      <c r="AL26" s="33"/>
      <c r="AM26" s="40">
        <f>AK26+AL26</f>
        <v>700</v>
      </c>
      <c r="AN26" s="33">
        <v>136.273</v>
      </c>
      <c r="AO26" s="40">
        <f>AM26+AN26</f>
        <v>836.27300000000002</v>
      </c>
      <c r="AP26" s="33"/>
      <c r="AQ26" s="40">
        <f>AO26+AP26</f>
        <v>836.27300000000002</v>
      </c>
      <c r="AR26" s="40">
        <v>1077.3</v>
      </c>
      <c r="AS26" s="33"/>
      <c r="AT26" s="40">
        <f>AR26+AS26</f>
        <v>1077.3</v>
      </c>
      <c r="AU26" s="33">
        <v>3.5999999999999997E-2</v>
      </c>
      <c r="AV26" s="40">
        <f>AT26+AU26</f>
        <v>1077.336</v>
      </c>
      <c r="AW26" s="32"/>
      <c r="AX26" s="40">
        <f>AV26+AW26</f>
        <v>1077.336</v>
      </c>
      <c r="AY26" s="33">
        <v>-277.33600000000001</v>
      </c>
      <c r="AZ26" s="40">
        <f>AX26+AY26</f>
        <v>800</v>
      </c>
      <c r="BA26" s="33">
        <v>277.50099999999998</v>
      </c>
      <c r="BB26" s="40">
        <f>AZ26+BA26</f>
        <v>1077.501</v>
      </c>
      <c r="BC26" s="33"/>
      <c r="BD26" s="40">
        <f>BB26+BC26</f>
        <v>1077.501</v>
      </c>
      <c r="BE26" s="33"/>
      <c r="BF26" s="40">
        <f>BD26+BE26</f>
        <v>1077.501</v>
      </c>
      <c r="BG26" s="41" t="s">
        <v>35</v>
      </c>
      <c r="BH26" s="42" t="s">
        <v>28</v>
      </c>
      <c r="BI26" s="43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</row>
    <row r="27" spans="1:78" x14ac:dyDescent="0.35">
      <c r="A27" s="92"/>
      <c r="B27" s="99" t="s">
        <v>29</v>
      </c>
      <c r="C27" s="102" t="s">
        <v>25</v>
      </c>
      <c r="D27" s="31">
        <v>34965</v>
      </c>
      <c r="E27" s="31"/>
      <c r="F27" s="32">
        <f t="shared" si="0"/>
        <v>34965</v>
      </c>
      <c r="G27" s="32"/>
      <c r="H27" s="32">
        <f t="shared" si="1"/>
        <v>34965</v>
      </c>
      <c r="I27" s="32"/>
      <c r="J27" s="32">
        <f t="shared" si="2"/>
        <v>34965</v>
      </c>
      <c r="K27" s="32"/>
      <c r="L27" s="32">
        <f t="shared" si="3"/>
        <v>34965</v>
      </c>
      <c r="M27" s="32"/>
      <c r="N27" s="32">
        <f t="shared" si="4"/>
        <v>34965</v>
      </c>
      <c r="O27" s="32"/>
      <c r="P27" s="32">
        <f t="shared" si="5"/>
        <v>34965</v>
      </c>
      <c r="Q27" s="32"/>
      <c r="R27" s="32">
        <f t="shared" si="6"/>
        <v>34965</v>
      </c>
      <c r="S27" s="32"/>
      <c r="T27" s="32">
        <f t="shared" si="7"/>
        <v>34965</v>
      </c>
      <c r="U27" s="32"/>
      <c r="V27" s="32">
        <f t="shared" si="8"/>
        <v>34965</v>
      </c>
      <c r="W27" s="32"/>
      <c r="X27" s="32">
        <f t="shared" si="9"/>
        <v>34965</v>
      </c>
      <c r="Y27" s="33"/>
      <c r="Z27" s="96">
        <f>X27+Y27</f>
        <v>34965</v>
      </c>
      <c r="AA27" s="32">
        <v>539460</v>
      </c>
      <c r="AB27" s="32"/>
      <c r="AC27" s="32">
        <f>AA27+AB27</f>
        <v>539460</v>
      </c>
      <c r="AD27" s="32"/>
      <c r="AE27" s="32">
        <f>AC27+AD27</f>
        <v>539460</v>
      </c>
      <c r="AF27" s="32"/>
      <c r="AG27" s="32">
        <f>AE27+AF27</f>
        <v>539460</v>
      </c>
      <c r="AH27" s="32"/>
      <c r="AI27" s="32">
        <f>AG27+AH27</f>
        <v>539460</v>
      </c>
      <c r="AJ27" s="32"/>
      <c r="AK27" s="32">
        <f>AI27+AJ27</f>
        <v>539460</v>
      </c>
      <c r="AL27" s="32"/>
      <c r="AM27" s="32">
        <f>AK27+AL27</f>
        <v>539460</v>
      </c>
      <c r="AN27" s="32"/>
      <c r="AO27" s="32">
        <f>AM27+AN27</f>
        <v>539460</v>
      </c>
      <c r="AP27" s="33"/>
      <c r="AQ27" s="96">
        <f>AO27+AP27</f>
        <v>539460</v>
      </c>
      <c r="AR27" s="32">
        <v>1076258.2</v>
      </c>
      <c r="AS27" s="32"/>
      <c r="AT27" s="32">
        <f>AR27+AS27</f>
        <v>1076258.2</v>
      </c>
      <c r="AU27" s="32"/>
      <c r="AV27" s="32">
        <f>AT27+AU27</f>
        <v>1076258.2</v>
      </c>
      <c r="AW27" s="32"/>
      <c r="AX27" s="32">
        <f>AV27+AW27</f>
        <v>1076258.2</v>
      </c>
      <c r="AY27" s="32"/>
      <c r="AZ27" s="32">
        <f>AX27+AY27</f>
        <v>1076258.2</v>
      </c>
      <c r="BA27" s="32"/>
      <c r="BB27" s="32">
        <f>AZ27+BA27</f>
        <v>1076258.2</v>
      </c>
      <c r="BC27" s="32"/>
      <c r="BD27" s="32">
        <f>BB27+BC27</f>
        <v>1076258.2</v>
      </c>
      <c r="BE27" s="33"/>
      <c r="BF27" s="96">
        <f>BD27+BE27</f>
        <v>1076258.2</v>
      </c>
      <c r="BG27" s="4" t="s">
        <v>36</v>
      </c>
      <c r="BI27" s="34"/>
    </row>
    <row r="28" spans="1:78" ht="36" x14ac:dyDescent="0.35">
      <c r="A28" s="143" t="s">
        <v>37</v>
      </c>
      <c r="B28" s="103" t="s">
        <v>38</v>
      </c>
      <c r="C28" s="104" t="s">
        <v>39</v>
      </c>
      <c r="D28" s="31">
        <f>D30</f>
        <v>0</v>
      </c>
      <c r="E28" s="31">
        <f>E30</f>
        <v>0</v>
      </c>
      <c r="F28" s="32">
        <f t="shared" si="0"/>
        <v>0</v>
      </c>
      <c r="G28" s="32">
        <f>G30</f>
        <v>0</v>
      </c>
      <c r="H28" s="32">
        <f t="shared" si="1"/>
        <v>0</v>
      </c>
      <c r="I28" s="32">
        <f>I30</f>
        <v>0</v>
      </c>
      <c r="J28" s="32">
        <f t="shared" si="2"/>
        <v>0</v>
      </c>
      <c r="K28" s="32">
        <f>K30+K31</f>
        <v>0</v>
      </c>
      <c r="L28" s="32">
        <f t="shared" si="3"/>
        <v>0</v>
      </c>
      <c r="M28" s="32">
        <f>M30+M31</f>
        <v>0</v>
      </c>
      <c r="N28" s="32">
        <f t="shared" si="4"/>
        <v>0</v>
      </c>
      <c r="O28" s="32">
        <f>O30+O31</f>
        <v>0</v>
      </c>
      <c r="P28" s="32">
        <f t="shared" si="5"/>
        <v>0</v>
      </c>
      <c r="Q28" s="32">
        <f>Q30+Q31</f>
        <v>0</v>
      </c>
      <c r="R28" s="32">
        <f t="shared" si="6"/>
        <v>0</v>
      </c>
      <c r="S28" s="32">
        <f>S30+S31</f>
        <v>0</v>
      </c>
      <c r="T28" s="32">
        <f t="shared" si="7"/>
        <v>0</v>
      </c>
      <c r="U28" s="32">
        <f>U30+U31</f>
        <v>0</v>
      </c>
      <c r="V28" s="32">
        <f t="shared" si="8"/>
        <v>0</v>
      </c>
      <c r="W28" s="32">
        <f>W30+W31</f>
        <v>0</v>
      </c>
      <c r="X28" s="32">
        <f t="shared" si="9"/>
        <v>0</v>
      </c>
      <c r="Y28" s="33">
        <f>Y30+Y31</f>
        <v>0</v>
      </c>
      <c r="Z28" s="96">
        <f>X28+Y28</f>
        <v>0</v>
      </c>
      <c r="AA28" s="32">
        <f>AA30</f>
        <v>54620.7</v>
      </c>
      <c r="AB28" s="32">
        <f>AB30</f>
        <v>0</v>
      </c>
      <c r="AC28" s="32">
        <f>AA28+AB28</f>
        <v>54620.7</v>
      </c>
      <c r="AD28" s="32">
        <f>AD30</f>
        <v>0</v>
      </c>
      <c r="AE28" s="32">
        <f>AC28+AD28</f>
        <v>54620.7</v>
      </c>
      <c r="AF28" s="32">
        <f>AF30</f>
        <v>0</v>
      </c>
      <c r="AG28" s="32">
        <f>AE28+AF28</f>
        <v>54620.7</v>
      </c>
      <c r="AH28" s="32">
        <f>AH30+AH31</f>
        <v>0</v>
      </c>
      <c r="AI28" s="32">
        <f>AG28+AH28</f>
        <v>54620.7</v>
      </c>
      <c r="AJ28" s="32">
        <f>AJ30+AJ31</f>
        <v>0</v>
      </c>
      <c r="AK28" s="32">
        <f>AI28+AJ28</f>
        <v>54620.7</v>
      </c>
      <c r="AL28" s="32">
        <f>AL30+AL31</f>
        <v>0</v>
      </c>
      <c r="AM28" s="32">
        <f>AK28+AL28</f>
        <v>54620.7</v>
      </c>
      <c r="AN28" s="32">
        <f>AN30+AN31</f>
        <v>0</v>
      </c>
      <c r="AO28" s="32">
        <f>AM28+AN28</f>
        <v>54620.7</v>
      </c>
      <c r="AP28" s="33">
        <f>AP30+AP31</f>
        <v>0</v>
      </c>
      <c r="AQ28" s="96">
        <f>AO28+AP28</f>
        <v>54620.7</v>
      </c>
      <c r="AR28" s="32">
        <f>AR30</f>
        <v>0</v>
      </c>
      <c r="AS28" s="32">
        <f>AS30</f>
        <v>0</v>
      </c>
      <c r="AT28" s="32">
        <f>AR28+AS28</f>
        <v>0</v>
      </c>
      <c r="AU28" s="32">
        <f>AU30</f>
        <v>0</v>
      </c>
      <c r="AV28" s="32">
        <f>AT28+AU28</f>
        <v>0</v>
      </c>
      <c r="AW28" s="32">
        <f>AW30+AW31</f>
        <v>0</v>
      </c>
      <c r="AX28" s="32">
        <f>AV28+AW28</f>
        <v>0</v>
      </c>
      <c r="AY28" s="32">
        <f>AY30+AY31</f>
        <v>0</v>
      </c>
      <c r="AZ28" s="32">
        <f>AX28+AY28</f>
        <v>0</v>
      </c>
      <c r="BA28" s="32">
        <f>BA30+BA31</f>
        <v>0</v>
      </c>
      <c r="BB28" s="32">
        <f>AZ28+BA28</f>
        <v>0</v>
      </c>
      <c r="BC28" s="32">
        <f>BC30+BC31</f>
        <v>0</v>
      </c>
      <c r="BD28" s="32">
        <f>BB28+BC28</f>
        <v>0</v>
      </c>
      <c r="BE28" s="33">
        <f>BE30+BE31</f>
        <v>0</v>
      </c>
      <c r="BF28" s="96">
        <f>BD28+BE28</f>
        <v>0</v>
      </c>
      <c r="BI28" s="34"/>
    </row>
    <row r="29" spans="1:78" x14ac:dyDescent="0.35">
      <c r="A29" s="144"/>
      <c r="B29" s="99" t="s">
        <v>26</v>
      </c>
      <c r="C29" s="104"/>
      <c r="D29" s="31"/>
      <c r="E29" s="3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3"/>
      <c r="Z29" s="96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3"/>
      <c r="AQ29" s="96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3"/>
      <c r="BF29" s="96"/>
      <c r="BI29" s="34"/>
    </row>
    <row r="30" spans="1:78" x14ac:dyDescent="0.35">
      <c r="A30" s="144"/>
      <c r="B30" s="99" t="s">
        <v>29</v>
      </c>
      <c r="C30" s="102" t="s">
        <v>25</v>
      </c>
      <c r="D30" s="31">
        <v>0</v>
      </c>
      <c r="E30" s="31"/>
      <c r="F30" s="32">
        <f t="shared" si="0"/>
        <v>0</v>
      </c>
      <c r="G30" s="32"/>
      <c r="H30" s="32">
        <f t="shared" si="1"/>
        <v>0</v>
      </c>
      <c r="I30" s="32"/>
      <c r="J30" s="32">
        <f t="shared" si="2"/>
        <v>0</v>
      </c>
      <c r="K30" s="32"/>
      <c r="L30" s="32">
        <f t="shared" si="3"/>
        <v>0</v>
      </c>
      <c r="M30" s="32"/>
      <c r="N30" s="32">
        <f t="shared" si="4"/>
        <v>0</v>
      </c>
      <c r="O30" s="32"/>
      <c r="P30" s="32">
        <f t="shared" si="5"/>
        <v>0</v>
      </c>
      <c r="Q30" s="32"/>
      <c r="R30" s="32">
        <f t="shared" si="6"/>
        <v>0</v>
      </c>
      <c r="S30" s="32"/>
      <c r="T30" s="32">
        <f t="shared" si="7"/>
        <v>0</v>
      </c>
      <c r="U30" s="32"/>
      <c r="V30" s="32">
        <f t="shared" si="8"/>
        <v>0</v>
      </c>
      <c r="W30" s="32"/>
      <c r="X30" s="32">
        <f t="shared" si="9"/>
        <v>0</v>
      </c>
      <c r="Y30" s="33"/>
      <c r="Z30" s="96">
        <f>X30+Y30</f>
        <v>0</v>
      </c>
      <c r="AA30" s="32">
        <v>54620.7</v>
      </c>
      <c r="AB30" s="32"/>
      <c r="AC30" s="32">
        <f>AA30+AB30</f>
        <v>54620.7</v>
      </c>
      <c r="AD30" s="32"/>
      <c r="AE30" s="32">
        <f>AC30+AD30</f>
        <v>54620.7</v>
      </c>
      <c r="AF30" s="32"/>
      <c r="AG30" s="32">
        <f>AE30+AF30</f>
        <v>54620.7</v>
      </c>
      <c r="AH30" s="32">
        <f>-54620.7+2184.828</f>
        <v>-52435.871999999996</v>
      </c>
      <c r="AI30" s="32">
        <f>AG30+AH30</f>
        <v>2184.8280000000013</v>
      </c>
      <c r="AJ30" s="32"/>
      <c r="AK30" s="32">
        <f>AI30+AJ30</f>
        <v>2184.8280000000013</v>
      </c>
      <c r="AL30" s="32"/>
      <c r="AM30" s="32">
        <f>AK30+AL30</f>
        <v>2184.8280000000013</v>
      </c>
      <c r="AN30" s="32"/>
      <c r="AO30" s="32">
        <f>AM30+AN30</f>
        <v>2184.8280000000013</v>
      </c>
      <c r="AP30" s="33"/>
      <c r="AQ30" s="96">
        <f>AO30+AP30</f>
        <v>2184.8280000000013</v>
      </c>
      <c r="AR30" s="32">
        <v>0</v>
      </c>
      <c r="AS30" s="32"/>
      <c r="AT30" s="32">
        <f>AR30+AS30</f>
        <v>0</v>
      </c>
      <c r="AU30" s="32"/>
      <c r="AV30" s="32">
        <f>AT30+AU30</f>
        <v>0</v>
      </c>
      <c r="AW30" s="32"/>
      <c r="AX30" s="32">
        <f>AV30+AW30</f>
        <v>0</v>
      </c>
      <c r="AY30" s="32"/>
      <c r="AZ30" s="32">
        <f>AX30+AY30</f>
        <v>0</v>
      </c>
      <c r="BA30" s="32"/>
      <c r="BB30" s="32">
        <f>AZ30+BA30</f>
        <v>0</v>
      </c>
      <c r="BC30" s="32"/>
      <c r="BD30" s="32">
        <f>BB30+BC30</f>
        <v>0</v>
      </c>
      <c r="BE30" s="33"/>
      <c r="BF30" s="96">
        <f>BD30+BE30</f>
        <v>0</v>
      </c>
      <c r="BG30" s="4" t="s">
        <v>40</v>
      </c>
      <c r="BI30" s="34"/>
    </row>
    <row r="31" spans="1:78" x14ac:dyDescent="0.35">
      <c r="A31" s="144"/>
      <c r="B31" s="99" t="s">
        <v>30</v>
      </c>
      <c r="C31" s="102" t="s">
        <v>25</v>
      </c>
      <c r="D31" s="31"/>
      <c r="E31" s="31"/>
      <c r="F31" s="32"/>
      <c r="G31" s="32"/>
      <c r="H31" s="32"/>
      <c r="I31" s="32"/>
      <c r="J31" s="32"/>
      <c r="K31" s="32"/>
      <c r="L31" s="32">
        <f t="shared" si="3"/>
        <v>0</v>
      </c>
      <c r="M31" s="32"/>
      <c r="N31" s="32">
        <f t="shared" si="4"/>
        <v>0</v>
      </c>
      <c r="O31" s="32"/>
      <c r="P31" s="32">
        <f t="shared" si="5"/>
        <v>0</v>
      </c>
      <c r="Q31" s="32"/>
      <c r="R31" s="32">
        <f t="shared" si="6"/>
        <v>0</v>
      </c>
      <c r="S31" s="32"/>
      <c r="T31" s="32">
        <f t="shared" si="7"/>
        <v>0</v>
      </c>
      <c r="U31" s="32"/>
      <c r="V31" s="32">
        <f t="shared" si="8"/>
        <v>0</v>
      </c>
      <c r="W31" s="32"/>
      <c r="X31" s="32">
        <f t="shared" si="9"/>
        <v>0</v>
      </c>
      <c r="Y31" s="33"/>
      <c r="Z31" s="96">
        <f>X31+Y31</f>
        <v>0</v>
      </c>
      <c r="AA31" s="32"/>
      <c r="AB31" s="32"/>
      <c r="AC31" s="32"/>
      <c r="AD31" s="32"/>
      <c r="AE31" s="32"/>
      <c r="AF31" s="32"/>
      <c r="AG31" s="32"/>
      <c r="AH31" s="32">
        <v>52435.872000000003</v>
      </c>
      <c r="AI31" s="32">
        <f>AG31+AH31</f>
        <v>52435.872000000003</v>
      </c>
      <c r="AJ31" s="32"/>
      <c r="AK31" s="32">
        <f>AI31+AJ31</f>
        <v>52435.872000000003</v>
      </c>
      <c r="AL31" s="32"/>
      <c r="AM31" s="32">
        <f>AK31+AL31</f>
        <v>52435.872000000003</v>
      </c>
      <c r="AN31" s="32"/>
      <c r="AO31" s="32">
        <f>AM31+AN31</f>
        <v>52435.872000000003</v>
      </c>
      <c r="AP31" s="33"/>
      <c r="AQ31" s="96">
        <f>AO31+AP31</f>
        <v>52435.872000000003</v>
      </c>
      <c r="AR31" s="32"/>
      <c r="AS31" s="32"/>
      <c r="AT31" s="32"/>
      <c r="AU31" s="32"/>
      <c r="AV31" s="32"/>
      <c r="AW31" s="32"/>
      <c r="AX31" s="32">
        <f>AV31+AW31</f>
        <v>0</v>
      </c>
      <c r="AY31" s="32"/>
      <c r="AZ31" s="32">
        <f>AX31+AY31</f>
        <v>0</v>
      </c>
      <c r="BA31" s="32"/>
      <c r="BB31" s="32">
        <f>AZ31+BA31</f>
        <v>0</v>
      </c>
      <c r="BC31" s="32"/>
      <c r="BD31" s="32">
        <f>BB31+BC31</f>
        <v>0</v>
      </c>
      <c r="BE31" s="33"/>
      <c r="BF31" s="96">
        <f>BD31+BE31</f>
        <v>0</v>
      </c>
      <c r="BG31" s="4" t="s">
        <v>41</v>
      </c>
      <c r="BI31" s="34"/>
    </row>
    <row r="32" spans="1:78" ht="54" x14ac:dyDescent="0.35">
      <c r="A32" s="144"/>
      <c r="B32" s="103" t="s">
        <v>38</v>
      </c>
      <c r="C32" s="101" t="s">
        <v>34</v>
      </c>
      <c r="D32" s="31">
        <f>D34+D35</f>
        <v>558438.40000000002</v>
      </c>
      <c r="E32" s="31">
        <f>E34+E35</f>
        <v>0</v>
      </c>
      <c r="F32" s="32">
        <f t="shared" si="0"/>
        <v>558438.40000000002</v>
      </c>
      <c r="G32" s="32">
        <f>G34+G35</f>
        <v>15345.7713</v>
      </c>
      <c r="H32" s="32">
        <f t="shared" si="1"/>
        <v>573784.17130000005</v>
      </c>
      <c r="I32" s="32">
        <f>I34+I35</f>
        <v>0</v>
      </c>
      <c r="J32" s="32">
        <f t="shared" si="2"/>
        <v>573784.17130000005</v>
      </c>
      <c r="K32" s="32">
        <f>K34+K35+K37+K36</f>
        <v>-54117.795000000042</v>
      </c>
      <c r="L32" s="32">
        <f t="shared" si="3"/>
        <v>519666.3763</v>
      </c>
      <c r="M32" s="32">
        <f>M34+M35+M37+M36</f>
        <v>0</v>
      </c>
      <c r="N32" s="32">
        <f t="shared" si="4"/>
        <v>519666.3763</v>
      </c>
      <c r="O32" s="32">
        <f>O34+O35+O37+O36</f>
        <v>0</v>
      </c>
      <c r="P32" s="32">
        <f t="shared" si="5"/>
        <v>519666.3763</v>
      </c>
      <c r="Q32" s="32">
        <f>Q34+Q35+Q37+Q36</f>
        <v>0</v>
      </c>
      <c r="R32" s="32">
        <f t="shared" si="6"/>
        <v>519666.3763</v>
      </c>
      <c r="S32" s="32">
        <f>S34+S35+S37+S36</f>
        <v>0</v>
      </c>
      <c r="T32" s="32">
        <f t="shared" si="7"/>
        <v>519666.3763</v>
      </c>
      <c r="U32" s="32">
        <f>U34+U35+U37+U36</f>
        <v>0</v>
      </c>
      <c r="V32" s="32">
        <f t="shared" si="8"/>
        <v>519666.3763</v>
      </c>
      <c r="W32" s="32">
        <f>W34+W35+W37+W36</f>
        <v>0</v>
      </c>
      <c r="X32" s="32">
        <f t="shared" si="9"/>
        <v>519666.3763</v>
      </c>
      <c r="Y32" s="33">
        <f>Y34+Y35+Y37+Y36</f>
        <v>0</v>
      </c>
      <c r="Z32" s="96">
        <f>X32+Y32</f>
        <v>519666.3763</v>
      </c>
      <c r="AA32" s="32">
        <f>AA34+AA35</f>
        <v>743778.3</v>
      </c>
      <c r="AB32" s="32">
        <f>AB34+AB35</f>
        <v>0</v>
      </c>
      <c r="AC32" s="32">
        <f>AA32+AB32</f>
        <v>743778.3</v>
      </c>
      <c r="AD32" s="32">
        <f>AD34+AD35</f>
        <v>0</v>
      </c>
      <c r="AE32" s="32">
        <f>AC32+AD32</f>
        <v>743778.3</v>
      </c>
      <c r="AF32" s="32">
        <f>AF34+AF35</f>
        <v>0</v>
      </c>
      <c r="AG32" s="32">
        <f>AE32+AF32</f>
        <v>743778.3</v>
      </c>
      <c r="AH32" s="32">
        <f>AH34+AH35+AH37+AH36</f>
        <v>-98188.26800000004</v>
      </c>
      <c r="AI32" s="32">
        <f>AG32+AH32</f>
        <v>645590.03200000001</v>
      </c>
      <c r="AJ32" s="32">
        <f>AJ34+AJ35+AJ37+AJ36</f>
        <v>0</v>
      </c>
      <c r="AK32" s="32">
        <f>AI32+AJ32</f>
        <v>645590.03200000001</v>
      </c>
      <c r="AL32" s="32">
        <f>AL34+AL35+AL37+AL36</f>
        <v>0</v>
      </c>
      <c r="AM32" s="32">
        <f>AK32+AL32</f>
        <v>645590.03200000001</v>
      </c>
      <c r="AN32" s="32">
        <f>AN34+AN35+AN37+AN36</f>
        <v>0</v>
      </c>
      <c r="AO32" s="32">
        <f>AM32+AN32</f>
        <v>645590.03200000001</v>
      </c>
      <c r="AP32" s="33">
        <f>AP34+AP35+AP37+AP36</f>
        <v>0</v>
      </c>
      <c r="AQ32" s="96">
        <f>AO32+AP32</f>
        <v>645590.03200000001</v>
      </c>
      <c r="AR32" s="32">
        <f>AR34+AR35</f>
        <v>200000</v>
      </c>
      <c r="AS32" s="32">
        <f>AS34+AS35</f>
        <v>0</v>
      </c>
      <c r="AT32" s="32">
        <f>AR32+AS32</f>
        <v>200000</v>
      </c>
      <c r="AU32" s="32">
        <f>AU34+AU35</f>
        <v>0</v>
      </c>
      <c r="AV32" s="32">
        <f>AT32+AU32</f>
        <v>200000</v>
      </c>
      <c r="AW32" s="32">
        <f>AW34+AW35+AW37+AW36</f>
        <v>443526.96499999997</v>
      </c>
      <c r="AX32" s="32">
        <f>AV32+AW32</f>
        <v>643526.96499999997</v>
      </c>
      <c r="AY32" s="32">
        <f>AY34+AY35+AY37+AY36</f>
        <v>0</v>
      </c>
      <c r="AZ32" s="32">
        <f>AX32+AY32</f>
        <v>643526.96499999997</v>
      </c>
      <c r="BA32" s="32">
        <f>BA34+BA35+BA37+BA36</f>
        <v>0</v>
      </c>
      <c r="BB32" s="32">
        <f>AZ32+BA32</f>
        <v>643526.96499999997</v>
      </c>
      <c r="BC32" s="32">
        <f>BC34+BC35+BC37+BC36</f>
        <v>0</v>
      </c>
      <c r="BD32" s="32">
        <f>BB32+BC32</f>
        <v>643526.96499999997</v>
      </c>
      <c r="BE32" s="33">
        <f>BE34+BE35+BE37+BE36</f>
        <v>0</v>
      </c>
      <c r="BF32" s="96">
        <f>BD32+BE32</f>
        <v>643526.96499999997</v>
      </c>
      <c r="BI32" s="34"/>
    </row>
    <row r="33" spans="1:78" x14ac:dyDescent="0.35">
      <c r="A33" s="145"/>
      <c r="B33" s="99" t="s">
        <v>26</v>
      </c>
      <c r="C33" s="102"/>
      <c r="D33" s="31"/>
      <c r="E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3"/>
      <c r="Z33" s="96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3"/>
      <c r="AQ33" s="96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3"/>
      <c r="BF33" s="96"/>
      <c r="BI33" s="34"/>
    </row>
    <row r="34" spans="1:78" s="35" customFormat="1" hidden="1" x14ac:dyDescent="0.35">
      <c r="A34" s="46"/>
      <c r="B34" s="37" t="s">
        <v>27</v>
      </c>
      <c r="C34" s="37"/>
      <c r="D34" s="38">
        <v>558.40000000002328</v>
      </c>
      <c r="E34" s="39"/>
      <c r="F34" s="38">
        <f t="shared" si="0"/>
        <v>558.40000000002328</v>
      </c>
      <c r="G34" s="33">
        <v>15345.7713</v>
      </c>
      <c r="H34" s="40">
        <f t="shared" si="1"/>
        <v>15904.171300000024</v>
      </c>
      <c r="I34" s="32"/>
      <c r="J34" s="40">
        <f t="shared" si="2"/>
        <v>15904.171300000024</v>
      </c>
      <c r="K34" s="32">
        <f>-15904.171+292.638+15345.771</f>
        <v>-265.76199999999881</v>
      </c>
      <c r="L34" s="40">
        <f t="shared" si="3"/>
        <v>15638.409300000025</v>
      </c>
      <c r="M34" s="32"/>
      <c r="N34" s="40">
        <f t="shared" si="4"/>
        <v>15638.409300000025</v>
      </c>
      <c r="O34" s="33"/>
      <c r="P34" s="40">
        <f t="shared" si="5"/>
        <v>15638.409300000025</v>
      </c>
      <c r="Q34" s="32"/>
      <c r="R34" s="40">
        <f t="shared" si="6"/>
        <v>15638.409300000025</v>
      </c>
      <c r="S34" s="33">
        <f>-227028.53+227028.53</f>
        <v>0</v>
      </c>
      <c r="T34" s="40">
        <f t="shared" si="7"/>
        <v>15638.409300000025</v>
      </c>
      <c r="U34" s="32">
        <f>-227028.53+227028.53</f>
        <v>0</v>
      </c>
      <c r="V34" s="40">
        <f t="shared" si="8"/>
        <v>15638.409300000025</v>
      </c>
      <c r="W34" s="33">
        <f>-227028.53+227028.53</f>
        <v>0</v>
      </c>
      <c r="X34" s="40">
        <f t="shared" si="9"/>
        <v>15638.409300000025</v>
      </c>
      <c r="Y34" s="33"/>
      <c r="Z34" s="40">
        <f>X34+Y34</f>
        <v>15638.409300000025</v>
      </c>
      <c r="AA34" s="40">
        <v>798.40000000002328</v>
      </c>
      <c r="AB34" s="33"/>
      <c r="AC34" s="40">
        <f>AA34+AB34</f>
        <v>798.40000000002328</v>
      </c>
      <c r="AD34" s="33"/>
      <c r="AE34" s="40">
        <f>AC34+AD34</f>
        <v>798.40000000002328</v>
      </c>
      <c r="AF34" s="32"/>
      <c r="AG34" s="40">
        <f>AE34+AF34</f>
        <v>798.40000000002328</v>
      </c>
      <c r="AH34" s="32">
        <f>-798.4+700.211</f>
        <v>-98.188999999999965</v>
      </c>
      <c r="AI34" s="40">
        <f>AG34+AH34</f>
        <v>700.21100000002332</v>
      </c>
      <c r="AJ34" s="33"/>
      <c r="AK34" s="40">
        <f>AI34+AJ34</f>
        <v>700.21100000002332</v>
      </c>
      <c r="AL34" s="33"/>
      <c r="AM34" s="40">
        <f>AK34+AL34</f>
        <v>700.21100000002332</v>
      </c>
      <c r="AN34" s="33"/>
      <c r="AO34" s="40">
        <f>AM34+AN34</f>
        <v>700.21100000002332</v>
      </c>
      <c r="AP34" s="33"/>
      <c r="AQ34" s="40">
        <f>AO34+AP34</f>
        <v>700.21100000002332</v>
      </c>
      <c r="AR34" s="40">
        <v>200</v>
      </c>
      <c r="AS34" s="33"/>
      <c r="AT34" s="40">
        <f>AR34+AS34</f>
        <v>200</v>
      </c>
      <c r="AU34" s="33"/>
      <c r="AV34" s="40">
        <f>AT34+AU34</f>
        <v>200</v>
      </c>
      <c r="AW34" s="32">
        <f>-200+643.527</f>
        <v>443.52700000000004</v>
      </c>
      <c r="AX34" s="40">
        <f>AV34+AW34</f>
        <v>643.52700000000004</v>
      </c>
      <c r="AY34" s="33"/>
      <c r="AZ34" s="40">
        <f>AX34+AY34</f>
        <v>643.52700000000004</v>
      </c>
      <c r="BA34" s="33"/>
      <c r="BB34" s="40">
        <f>AZ34+BA34</f>
        <v>643.52700000000004</v>
      </c>
      <c r="BC34" s="33"/>
      <c r="BD34" s="40">
        <f>BB34+BC34</f>
        <v>643.52700000000004</v>
      </c>
      <c r="BE34" s="33"/>
      <c r="BF34" s="40">
        <f>BD34+BE34</f>
        <v>643.52700000000004</v>
      </c>
      <c r="BG34" s="41" t="s">
        <v>42</v>
      </c>
      <c r="BH34" s="42" t="s">
        <v>28</v>
      </c>
      <c r="BI34" s="43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</row>
    <row r="35" spans="1:78" x14ac:dyDescent="0.35">
      <c r="A35" s="105"/>
      <c r="B35" s="99" t="s">
        <v>29</v>
      </c>
      <c r="C35" s="102" t="s">
        <v>25</v>
      </c>
      <c r="D35" s="31">
        <v>557880</v>
      </c>
      <c r="E35" s="31"/>
      <c r="F35" s="32">
        <f t="shared" si="0"/>
        <v>557880</v>
      </c>
      <c r="G35" s="32"/>
      <c r="H35" s="32">
        <f t="shared" si="1"/>
        <v>557880</v>
      </c>
      <c r="I35" s="32"/>
      <c r="J35" s="32">
        <f t="shared" si="2"/>
        <v>557880</v>
      </c>
      <c r="K35" s="32">
        <f>-557880+11693.808</f>
        <v>-546186.19200000004</v>
      </c>
      <c r="L35" s="32">
        <f t="shared" si="3"/>
        <v>11693.807999999961</v>
      </c>
      <c r="M35" s="32"/>
      <c r="N35" s="32">
        <f t="shared" si="4"/>
        <v>11693.807999999961</v>
      </c>
      <c r="O35" s="32"/>
      <c r="P35" s="32">
        <f t="shared" si="5"/>
        <v>11693.807999999961</v>
      </c>
      <c r="Q35" s="32"/>
      <c r="R35" s="32">
        <f t="shared" si="6"/>
        <v>11693.807999999961</v>
      </c>
      <c r="S35" s="32"/>
      <c r="T35" s="32">
        <f t="shared" si="7"/>
        <v>11693.807999999961</v>
      </c>
      <c r="U35" s="32"/>
      <c r="V35" s="32">
        <f t="shared" si="8"/>
        <v>11693.807999999961</v>
      </c>
      <c r="W35" s="32"/>
      <c r="X35" s="32">
        <f t="shared" si="9"/>
        <v>11693.807999999961</v>
      </c>
      <c r="Y35" s="33"/>
      <c r="Z35" s="96">
        <f>X35+Y35</f>
        <v>11693.807999999961</v>
      </c>
      <c r="AA35" s="32">
        <f>797600.6-54620.7</f>
        <v>742979.9</v>
      </c>
      <c r="AB35" s="32"/>
      <c r="AC35" s="32">
        <f>AA35+AB35</f>
        <v>742979.9</v>
      </c>
      <c r="AD35" s="32"/>
      <c r="AE35" s="32">
        <f>AC35+AD35</f>
        <v>742979.9</v>
      </c>
      <c r="AF35" s="32"/>
      <c r="AG35" s="32">
        <f>AE35+AF35</f>
        <v>742979.9</v>
      </c>
      <c r="AH35" s="32">
        <f>-742979.9+25795.593</f>
        <v>-717184.30700000003</v>
      </c>
      <c r="AI35" s="32">
        <f>AG35+AH35</f>
        <v>25795.592999999993</v>
      </c>
      <c r="AJ35" s="32"/>
      <c r="AK35" s="32">
        <f>AI35+AJ35</f>
        <v>25795.592999999993</v>
      </c>
      <c r="AL35" s="32"/>
      <c r="AM35" s="32">
        <f>AK35+AL35</f>
        <v>25795.592999999993</v>
      </c>
      <c r="AN35" s="32"/>
      <c r="AO35" s="32">
        <f>AM35+AN35</f>
        <v>25795.592999999993</v>
      </c>
      <c r="AP35" s="33"/>
      <c r="AQ35" s="96">
        <f>AO35+AP35</f>
        <v>25795.592999999993</v>
      </c>
      <c r="AR35" s="32">
        <v>199800</v>
      </c>
      <c r="AS35" s="32"/>
      <c r="AT35" s="32">
        <f>AR35+AS35</f>
        <v>199800</v>
      </c>
      <c r="AU35" s="32"/>
      <c r="AV35" s="32">
        <f>AT35+AU35</f>
        <v>199800</v>
      </c>
      <c r="AW35" s="32">
        <f>-199800+25715.338</f>
        <v>-174084.66200000001</v>
      </c>
      <c r="AX35" s="32">
        <f>AV35+AW35</f>
        <v>25715.337999999989</v>
      </c>
      <c r="AY35" s="32"/>
      <c r="AZ35" s="32">
        <f>AX35+AY35</f>
        <v>25715.337999999989</v>
      </c>
      <c r="BA35" s="32"/>
      <c r="BB35" s="32">
        <f>AZ35+BA35</f>
        <v>25715.337999999989</v>
      </c>
      <c r="BC35" s="32"/>
      <c r="BD35" s="32">
        <f>BB35+BC35</f>
        <v>25715.337999999989</v>
      </c>
      <c r="BE35" s="33"/>
      <c r="BF35" s="96">
        <f>BD35+BE35</f>
        <v>25715.337999999989</v>
      </c>
      <c r="BG35" s="4" t="s">
        <v>40</v>
      </c>
      <c r="BI35" s="34"/>
    </row>
    <row r="36" spans="1:78" x14ac:dyDescent="0.35">
      <c r="A36" s="92"/>
      <c r="B36" s="99" t="s">
        <v>30</v>
      </c>
      <c r="C36" s="102" t="s">
        <v>25</v>
      </c>
      <c r="D36" s="31"/>
      <c r="E36" s="31"/>
      <c r="F36" s="32"/>
      <c r="G36" s="32"/>
      <c r="H36" s="32"/>
      <c r="I36" s="32"/>
      <c r="J36" s="32"/>
      <c r="K36" s="32">
        <v>280651.40000000002</v>
      </c>
      <c r="L36" s="32">
        <f t="shared" si="3"/>
        <v>280651.40000000002</v>
      </c>
      <c r="M36" s="32"/>
      <c r="N36" s="32">
        <f t="shared" si="4"/>
        <v>280651.40000000002</v>
      </c>
      <c r="O36" s="32"/>
      <c r="P36" s="32">
        <f t="shared" si="5"/>
        <v>280651.40000000002</v>
      </c>
      <c r="Q36" s="32"/>
      <c r="R36" s="32">
        <f t="shared" si="6"/>
        <v>280651.40000000002</v>
      </c>
      <c r="S36" s="32"/>
      <c r="T36" s="32">
        <f t="shared" si="7"/>
        <v>280651.40000000002</v>
      </c>
      <c r="U36" s="32"/>
      <c r="V36" s="32">
        <f t="shared" si="8"/>
        <v>280651.40000000002</v>
      </c>
      <c r="W36" s="32"/>
      <c r="X36" s="32">
        <f t="shared" si="9"/>
        <v>280651.40000000002</v>
      </c>
      <c r="Y36" s="33"/>
      <c r="Z36" s="96">
        <f>X36+Y36</f>
        <v>280651.40000000002</v>
      </c>
      <c r="AA36" s="32"/>
      <c r="AB36" s="32"/>
      <c r="AC36" s="32"/>
      <c r="AD36" s="32"/>
      <c r="AE36" s="32"/>
      <c r="AF36" s="32"/>
      <c r="AG36" s="32"/>
      <c r="AH36" s="32">
        <v>619094.228</v>
      </c>
      <c r="AI36" s="32">
        <f>AG36+AH36</f>
        <v>619094.228</v>
      </c>
      <c r="AJ36" s="32"/>
      <c r="AK36" s="32">
        <f>AI36+AJ36</f>
        <v>619094.228</v>
      </c>
      <c r="AL36" s="32"/>
      <c r="AM36" s="32">
        <f>AK36+AL36</f>
        <v>619094.228</v>
      </c>
      <c r="AN36" s="32"/>
      <c r="AO36" s="32">
        <f>AM36+AN36</f>
        <v>619094.228</v>
      </c>
      <c r="AP36" s="33"/>
      <c r="AQ36" s="96">
        <f>AO36+AP36</f>
        <v>619094.228</v>
      </c>
      <c r="AR36" s="32"/>
      <c r="AS36" s="32"/>
      <c r="AT36" s="32"/>
      <c r="AU36" s="32"/>
      <c r="AV36" s="32"/>
      <c r="AW36" s="32">
        <v>617168.1</v>
      </c>
      <c r="AX36" s="32">
        <f>AV36+AW36</f>
        <v>617168.1</v>
      </c>
      <c r="AY36" s="32"/>
      <c r="AZ36" s="32">
        <f>AX36+AY36</f>
        <v>617168.1</v>
      </c>
      <c r="BA36" s="32"/>
      <c r="BB36" s="32">
        <f>AZ36+BA36</f>
        <v>617168.1</v>
      </c>
      <c r="BC36" s="32"/>
      <c r="BD36" s="32">
        <f>BB36+BC36</f>
        <v>617168.1</v>
      </c>
      <c r="BE36" s="33"/>
      <c r="BF36" s="96">
        <f>BD36+BE36</f>
        <v>617168.1</v>
      </c>
      <c r="BG36" s="4" t="s">
        <v>41</v>
      </c>
      <c r="BI36" s="34"/>
    </row>
    <row r="37" spans="1:78" x14ac:dyDescent="0.35">
      <c r="A37" s="92"/>
      <c r="B37" s="99" t="s">
        <v>31</v>
      </c>
      <c r="C37" s="102" t="s">
        <v>25</v>
      </c>
      <c r="D37" s="31"/>
      <c r="E37" s="31"/>
      <c r="F37" s="32"/>
      <c r="G37" s="32"/>
      <c r="H37" s="32"/>
      <c r="I37" s="32"/>
      <c r="J37" s="32"/>
      <c r="K37" s="32">
        <v>211682.75899999999</v>
      </c>
      <c r="L37" s="32">
        <f t="shared" si="3"/>
        <v>211682.75899999999</v>
      </c>
      <c r="M37" s="32"/>
      <c r="N37" s="32">
        <f t="shared" si="4"/>
        <v>211682.75899999999</v>
      </c>
      <c r="O37" s="32"/>
      <c r="P37" s="32">
        <f t="shared" si="5"/>
        <v>211682.75899999999</v>
      </c>
      <c r="Q37" s="32"/>
      <c r="R37" s="32">
        <f t="shared" si="6"/>
        <v>211682.75899999999</v>
      </c>
      <c r="S37" s="32"/>
      <c r="T37" s="32">
        <f t="shared" si="7"/>
        <v>211682.75899999999</v>
      </c>
      <c r="U37" s="32"/>
      <c r="V37" s="32">
        <f t="shared" si="8"/>
        <v>211682.75899999999</v>
      </c>
      <c r="W37" s="32"/>
      <c r="X37" s="32">
        <f t="shared" si="9"/>
        <v>211682.75899999999</v>
      </c>
      <c r="Y37" s="33"/>
      <c r="Z37" s="96">
        <f>X37+Y37</f>
        <v>211682.75899999999</v>
      </c>
      <c r="AA37" s="32"/>
      <c r="AB37" s="32"/>
      <c r="AC37" s="32"/>
      <c r="AD37" s="32"/>
      <c r="AE37" s="32"/>
      <c r="AF37" s="32"/>
      <c r="AG37" s="32"/>
      <c r="AH37" s="32"/>
      <c r="AI37" s="32">
        <f>AG37+AH37</f>
        <v>0</v>
      </c>
      <c r="AJ37" s="32"/>
      <c r="AK37" s="32">
        <f>AI37+AJ37</f>
        <v>0</v>
      </c>
      <c r="AL37" s="32"/>
      <c r="AM37" s="32">
        <f>AK37+AL37</f>
        <v>0</v>
      </c>
      <c r="AN37" s="32"/>
      <c r="AO37" s="32">
        <f>AM37+AN37</f>
        <v>0</v>
      </c>
      <c r="AP37" s="33"/>
      <c r="AQ37" s="96">
        <f>AO37+AP37</f>
        <v>0</v>
      </c>
      <c r="AR37" s="32"/>
      <c r="AS37" s="32"/>
      <c r="AT37" s="32"/>
      <c r="AU37" s="32"/>
      <c r="AV37" s="32"/>
      <c r="AW37" s="32"/>
      <c r="AX37" s="32">
        <f>AV37+AW37</f>
        <v>0</v>
      </c>
      <c r="AY37" s="32"/>
      <c r="AZ37" s="32">
        <f>AX37+AY37</f>
        <v>0</v>
      </c>
      <c r="BA37" s="32"/>
      <c r="BB37" s="32">
        <f>AZ37+BA37</f>
        <v>0</v>
      </c>
      <c r="BC37" s="32"/>
      <c r="BD37" s="32">
        <f>BB37+BC37</f>
        <v>0</v>
      </c>
      <c r="BE37" s="33"/>
      <c r="BF37" s="96">
        <f>BD37+BE37</f>
        <v>0</v>
      </c>
      <c r="BG37" s="4" t="s">
        <v>43</v>
      </c>
      <c r="BI37" s="34"/>
    </row>
    <row r="38" spans="1:78" ht="54" x14ac:dyDescent="0.35">
      <c r="A38" s="92" t="s">
        <v>44</v>
      </c>
      <c r="B38" s="99" t="s">
        <v>45</v>
      </c>
      <c r="C38" s="101" t="s">
        <v>34</v>
      </c>
      <c r="D38" s="31">
        <f>D40+D41</f>
        <v>453000</v>
      </c>
      <c r="E38" s="31">
        <f>E40+E41</f>
        <v>0</v>
      </c>
      <c r="F38" s="32">
        <f t="shared" si="0"/>
        <v>453000</v>
      </c>
      <c r="G38" s="32">
        <f>G40+G41+G42</f>
        <v>17979.14402</v>
      </c>
      <c r="H38" s="32">
        <f t="shared" si="1"/>
        <v>470979.14402000001</v>
      </c>
      <c r="I38" s="32">
        <f>I40+I41+I42</f>
        <v>0</v>
      </c>
      <c r="J38" s="32">
        <f t="shared" si="2"/>
        <v>470979.14402000001</v>
      </c>
      <c r="K38" s="32">
        <f>K40+K41+K42</f>
        <v>0</v>
      </c>
      <c r="L38" s="32">
        <f t="shared" si="3"/>
        <v>470979.14402000001</v>
      </c>
      <c r="M38" s="32">
        <f>M40+M41+M42</f>
        <v>0</v>
      </c>
      <c r="N38" s="32">
        <f t="shared" si="4"/>
        <v>470979.14402000001</v>
      </c>
      <c r="O38" s="32">
        <f>O40+O41+O42</f>
        <v>20239.123</v>
      </c>
      <c r="P38" s="32">
        <f t="shared" si="5"/>
        <v>491218.26702000003</v>
      </c>
      <c r="Q38" s="32">
        <f>Q40+Q41+Q42</f>
        <v>0</v>
      </c>
      <c r="R38" s="32">
        <f t="shared" si="6"/>
        <v>491218.26702000003</v>
      </c>
      <c r="S38" s="32">
        <f>S40+S41+S42</f>
        <v>0</v>
      </c>
      <c r="T38" s="32">
        <f t="shared" si="7"/>
        <v>491218.26702000003</v>
      </c>
      <c r="U38" s="32">
        <f>U40+U41+U42</f>
        <v>0</v>
      </c>
      <c r="V38" s="32">
        <f t="shared" si="8"/>
        <v>491218.26702000003</v>
      </c>
      <c r="W38" s="32">
        <f>W40+W41+W42</f>
        <v>-195.863</v>
      </c>
      <c r="X38" s="32">
        <f t="shared" si="9"/>
        <v>491022.40402000002</v>
      </c>
      <c r="Y38" s="33">
        <f>Y40+Y41+Y42</f>
        <v>0</v>
      </c>
      <c r="Z38" s="96">
        <f>X38+Y38</f>
        <v>491022.40402000002</v>
      </c>
      <c r="AA38" s="32">
        <f>AA40+AA41</f>
        <v>651498</v>
      </c>
      <c r="AB38" s="32">
        <f>AB40+AB41</f>
        <v>0</v>
      </c>
      <c r="AC38" s="32">
        <f>AA38+AB38</f>
        <v>651498</v>
      </c>
      <c r="AD38" s="32">
        <f>AD40+AD41</f>
        <v>0</v>
      </c>
      <c r="AE38" s="32">
        <f>AC38+AD38</f>
        <v>651498</v>
      </c>
      <c r="AF38" s="32">
        <f>AF40+AF41</f>
        <v>0</v>
      </c>
      <c r="AG38" s="32">
        <f>AE38+AF38</f>
        <v>651498</v>
      </c>
      <c r="AH38" s="32">
        <f>AH40+AH41</f>
        <v>0</v>
      </c>
      <c r="AI38" s="32">
        <f>AG38+AH38</f>
        <v>651498</v>
      </c>
      <c r="AJ38" s="32">
        <f>AJ40+AJ41</f>
        <v>0</v>
      </c>
      <c r="AK38" s="32">
        <f>AI38+AJ38</f>
        <v>651498</v>
      </c>
      <c r="AL38" s="32">
        <f>AL40+AL41</f>
        <v>0</v>
      </c>
      <c r="AM38" s="32">
        <f>AK38+AL38</f>
        <v>651498</v>
      </c>
      <c r="AN38" s="32">
        <f>AN40+AN41</f>
        <v>195.86199999999999</v>
      </c>
      <c r="AO38" s="32">
        <f>AM38+AN38</f>
        <v>651693.86199999996</v>
      </c>
      <c r="AP38" s="33">
        <f>AP40+AP41</f>
        <v>0</v>
      </c>
      <c r="AQ38" s="96">
        <f>AO38+AP38</f>
        <v>651693.86199999996</v>
      </c>
      <c r="AR38" s="32">
        <f>AR40+AR41</f>
        <v>200000</v>
      </c>
      <c r="AS38" s="32">
        <f>AS40+AS41</f>
        <v>0</v>
      </c>
      <c r="AT38" s="32">
        <f>AR38+AS38</f>
        <v>200000</v>
      </c>
      <c r="AU38" s="32">
        <f>AU40+AU41</f>
        <v>0</v>
      </c>
      <c r="AV38" s="32">
        <f>AT38+AU38</f>
        <v>200000</v>
      </c>
      <c r="AW38" s="32">
        <f>AW40+AW41</f>
        <v>0</v>
      </c>
      <c r="AX38" s="32">
        <f>AV38+AW38</f>
        <v>200000</v>
      </c>
      <c r="AY38" s="32">
        <f>AY40+AY41</f>
        <v>0</v>
      </c>
      <c r="AZ38" s="32">
        <f>AX38+AY38</f>
        <v>200000</v>
      </c>
      <c r="BA38" s="32">
        <f>BA40+BA41</f>
        <v>330930.26699999999</v>
      </c>
      <c r="BB38" s="32">
        <f>AZ38+BA38</f>
        <v>530930.26699999999</v>
      </c>
      <c r="BC38" s="32">
        <f>BC40+BC41</f>
        <v>75.085999999999999</v>
      </c>
      <c r="BD38" s="32">
        <f>BB38+BC38</f>
        <v>531005.353</v>
      </c>
      <c r="BE38" s="33">
        <f>BE40+BE41</f>
        <v>0</v>
      </c>
      <c r="BF38" s="96">
        <f>BD38+BE38</f>
        <v>531005.353</v>
      </c>
      <c r="BI38" s="34"/>
    </row>
    <row r="39" spans="1:78" x14ac:dyDescent="0.35">
      <c r="A39" s="92"/>
      <c r="B39" s="99" t="s">
        <v>26</v>
      </c>
      <c r="C39" s="99"/>
      <c r="D39" s="31"/>
      <c r="E39" s="31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3"/>
      <c r="Z39" s="96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3"/>
      <c r="AQ39" s="96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3"/>
      <c r="BF39" s="96"/>
      <c r="BI39" s="34"/>
    </row>
    <row r="40" spans="1:78" s="35" customFormat="1" hidden="1" x14ac:dyDescent="0.35">
      <c r="A40" s="36"/>
      <c r="B40" s="37" t="s">
        <v>27</v>
      </c>
      <c r="C40" s="37"/>
      <c r="D40" s="38">
        <v>453</v>
      </c>
      <c r="E40" s="39"/>
      <c r="F40" s="38">
        <f t="shared" si="0"/>
        <v>453</v>
      </c>
      <c r="G40" s="33"/>
      <c r="H40" s="40">
        <f t="shared" si="1"/>
        <v>453</v>
      </c>
      <c r="I40" s="32"/>
      <c r="J40" s="40">
        <f t="shared" si="2"/>
        <v>453</v>
      </c>
      <c r="K40" s="32"/>
      <c r="L40" s="40">
        <f t="shared" si="3"/>
        <v>453</v>
      </c>
      <c r="M40" s="32"/>
      <c r="N40" s="40">
        <f t="shared" si="4"/>
        <v>453</v>
      </c>
      <c r="O40" s="33"/>
      <c r="P40" s="40">
        <f t="shared" si="5"/>
        <v>453</v>
      </c>
      <c r="Q40" s="32"/>
      <c r="R40" s="40">
        <f t="shared" si="6"/>
        <v>453</v>
      </c>
      <c r="S40" s="33"/>
      <c r="T40" s="40">
        <f t="shared" si="7"/>
        <v>453</v>
      </c>
      <c r="U40" s="32"/>
      <c r="V40" s="40">
        <f t="shared" si="8"/>
        <v>453</v>
      </c>
      <c r="W40" s="33">
        <v>-195.863</v>
      </c>
      <c r="X40" s="40">
        <f t="shared" si="9"/>
        <v>257.137</v>
      </c>
      <c r="Y40" s="33"/>
      <c r="Z40" s="40">
        <f>X40+Y40</f>
        <v>257.137</v>
      </c>
      <c r="AA40" s="40">
        <v>651.5</v>
      </c>
      <c r="AB40" s="33"/>
      <c r="AC40" s="40">
        <f>AA40+AB40</f>
        <v>651.5</v>
      </c>
      <c r="AD40" s="33"/>
      <c r="AE40" s="40">
        <f>AC40+AD40</f>
        <v>651.5</v>
      </c>
      <c r="AF40" s="32"/>
      <c r="AG40" s="40">
        <f>AE40+AF40</f>
        <v>651.5</v>
      </c>
      <c r="AH40" s="32"/>
      <c r="AI40" s="40">
        <f>AG40+AH40</f>
        <v>651.5</v>
      </c>
      <c r="AJ40" s="33"/>
      <c r="AK40" s="40">
        <f>AI40+AJ40</f>
        <v>651.5</v>
      </c>
      <c r="AL40" s="33"/>
      <c r="AM40" s="40">
        <f>AK40+AL40</f>
        <v>651.5</v>
      </c>
      <c r="AN40" s="33">
        <v>195.86199999999999</v>
      </c>
      <c r="AO40" s="40">
        <f>AM40+AN40</f>
        <v>847.36199999999997</v>
      </c>
      <c r="AP40" s="33"/>
      <c r="AQ40" s="40">
        <f>AO40+AP40</f>
        <v>847.36199999999997</v>
      </c>
      <c r="AR40" s="40">
        <v>200</v>
      </c>
      <c r="AS40" s="33"/>
      <c r="AT40" s="40">
        <f>AR40+AS40</f>
        <v>200</v>
      </c>
      <c r="AU40" s="33"/>
      <c r="AV40" s="40">
        <f>AT40+AU40</f>
        <v>200</v>
      </c>
      <c r="AW40" s="32"/>
      <c r="AX40" s="40">
        <f>AV40+AW40</f>
        <v>200</v>
      </c>
      <c r="AY40" s="33"/>
      <c r="AZ40" s="40">
        <f>AX40+AY40</f>
        <v>200</v>
      </c>
      <c r="BA40" s="33">
        <v>330930.26699999999</v>
      </c>
      <c r="BB40" s="40">
        <f>AZ40+BA40</f>
        <v>331130.26699999999</v>
      </c>
      <c r="BC40" s="33">
        <v>75.085999999999999</v>
      </c>
      <c r="BD40" s="40">
        <f>BB40+BC40</f>
        <v>331205.353</v>
      </c>
      <c r="BE40" s="33"/>
      <c r="BF40" s="40">
        <f>BD40+BE40</f>
        <v>331205.353</v>
      </c>
      <c r="BG40" s="41" t="s">
        <v>46</v>
      </c>
      <c r="BH40" s="42" t="s">
        <v>28</v>
      </c>
      <c r="BI40" s="43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</row>
    <row r="41" spans="1:78" x14ac:dyDescent="0.35">
      <c r="A41" s="92"/>
      <c r="B41" s="99" t="s">
        <v>29</v>
      </c>
      <c r="C41" s="102" t="s">
        <v>25</v>
      </c>
      <c r="D41" s="31">
        <v>452547</v>
      </c>
      <c r="E41" s="31"/>
      <c r="F41" s="32">
        <f t="shared" si="0"/>
        <v>452547</v>
      </c>
      <c r="G41" s="32"/>
      <c r="H41" s="32">
        <f t="shared" si="1"/>
        <v>452547</v>
      </c>
      <c r="I41" s="32"/>
      <c r="J41" s="32">
        <f t="shared" si="2"/>
        <v>452547</v>
      </c>
      <c r="K41" s="32"/>
      <c r="L41" s="32">
        <f t="shared" si="3"/>
        <v>452547</v>
      </c>
      <c r="M41" s="32"/>
      <c r="N41" s="32">
        <f t="shared" si="4"/>
        <v>452547</v>
      </c>
      <c r="O41" s="32"/>
      <c r="P41" s="32">
        <f t="shared" si="5"/>
        <v>452547</v>
      </c>
      <c r="Q41" s="32"/>
      <c r="R41" s="32">
        <f t="shared" si="6"/>
        <v>452547</v>
      </c>
      <c r="S41" s="32"/>
      <c r="T41" s="32">
        <f t="shared" si="7"/>
        <v>452547</v>
      </c>
      <c r="U41" s="32"/>
      <c r="V41" s="32">
        <f t="shared" si="8"/>
        <v>452547</v>
      </c>
      <c r="W41" s="32"/>
      <c r="X41" s="32">
        <f t="shared" si="9"/>
        <v>452547</v>
      </c>
      <c r="Y41" s="33"/>
      <c r="Z41" s="96">
        <f>X41+Y41</f>
        <v>452547</v>
      </c>
      <c r="AA41" s="32">
        <v>650846.5</v>
      </c>
      <c r="AB41" s="32"/>
      <c r="AC41" s="32">
        <f>AA41+AB41</f>
        <v>650846.5</v>
      </c>
      <c r="AD41" s="32"/>
      <c r="AE41" s="32">
        <f>AC41+AD41</f>
        <v>650846.5</v>
      </c>
      <c r="AF41" s="32"/>
      <c r="AG41" s="32">
        <f>AE41+AF41</f>
        <v>650846.5</v>
      </c>
      <c r="AH41" s="32"/>
      <c r="AI41" s="32">
        <f>AG41+AH41</f>
        <v>650846.5</v>
      </c>
      <c r="AJ41" s="32"/>
      <c r="AK41" s="32">
        <f>AI41+AJ41</f>
        <v>650846.5</v>
      </c>
      <c r="AL41" s="32"/>
      <c r="AM41" s="32">
        <f>AK41+AL41</f>
        <v>650846.5</v>
      </c>
      <c r="AN41" s="32"/>
      <c r="AO41" s="32">
        <f>AM41+AN41</f>
        <v>650846.5</v>
      </c>
      <c r="AP41" s="33"/>
      <c r="AQ41" s="96">
        <f>AO41+AP41</f>
        <v>650846.5</v>
      </c>
      <c r="AR41" s="32">
        <v>199800</v>
      </c>
      <c r="AS41" s="32"/>
      <c r="AT41" s="32">
        <f>AR41+AS41</f>
        <v>199800</v>
      </c>
      <c r="AU41" s="32"/>
      <c r="AV41" s="32">
        <f>AT41+AU41</f>
        <v>199800</v>
      </c>
      <c r="AW41" s="32"/>
      <c r="AX41" s="32">
        <f>AV41+AW41</f>
        <v>199800</v>
      </c>
      <c r="AY41" s="32"/>
      <c r="AZ41" s="32">
        <f>AX41+AY41</f>
        <v>199800</v>
      </c>
      <c r="BA41" s="32"/>
      <c r="BB41" s="32">
        <f>AZ41+BA41</f>
        <v>199800</v>
      </c>
      <c r="BC41" s="32"/>
      <c r="BD41" s="32">
        <f>BB41+BC41</f>
        <v>199800</v>
      </c>
      <c r="BE41" s="33"/>
      <c r="BF41" s="96">
        <f>BD41+BE41</f>
        <v>199800</v>
      </c>
      <c r="BG41" s="4" t="s">
        <v>36</v>
      </c>
      <c r="BI41" s="34"/>
    </row>
    <row r="42" spans="1:78" x14ac:dyDescent="0.35">
      <c r="A42" s="92"/>
      <c r="B42" s="99" t="s">
        <v>31</v>
      </c>
      <c r="C42" s="102" t="s">
        <v>25</v>
      </c>
      <c r="D42" s="31"/>
      <c r="E42" s="31"/>
      <c r="F42" s="32"/>
      <c r="G42" s="32">
        <v>17979.14402</v>
      </c>
      <c r="H42" s="32">
        <f t="shared" si="1"/>
        <v>17979.14402</v>
      </c>
      <c r="I42" s="32"/>
      <c r="J42" s="32">
        <f t="shared" si="2"/>
        <v>17979.14402</v>
      </c>
      <c r="K42" s="32"/>
      <c r="L42" s="32">
        <f t="shared" si="3"/>
        <v>17979.14402</v>
      </c>
      <c r="M42" s="32"/>
      <c r="N42" s="32">
        <f t="shared" si="4"/>
        <v>17979.14402</v>
      </c>
      <c r="O42" s="32">
        <v>20239.123</v>
      </c>
      <c r="P42" s="32">
        <f t="shared" si="5"/>
        <v>38218.267019999999</v>
      </c>
      <c r="Q42" s="32"/>
      <c r="R42" s="32">
        <f t="shared" si="6"/>
        <v>38218.267019999999</v>
      </c>
      <c r="S42" s="32"/>
      <c r="T42" s="32">
        <f t="shared" si="7"/>
        <v>38218.267019999999</v>
      </c>
      <c r="U42" s="32"/>
      <c r="V42" s="32">
        <f t="shared" si="8"/>
        <v>38218.267019999999</v>
      </c>
      <c r="W42" s="32"/>
      <c r="X42" s="32">
        <f t="shared" si="9"/>
        <v>38218.267019999999</v>
      </c>
      <c r="Y42" s="33"/>
      <c r="Z42" s="96">
        <f>X42+Y42</f>
        <v>38218.267019999999</v>
      </c>
      <c r="AA42" s="32"/>
      <c r="AB42" s="32"/>
      <c r="AC42" s="32"/>
      <c r="AD42" s="32"/>
      <c r="AE42" s="32">
        <f>AC42+AD42</f>
        <v>0</v>
      </c>
      <c r="AF42" s="32"/>
      <c r="AG42" s="32">
        <f>AE42+AF42</f>
        <v>0</v>
      </c>
      <c r="AH42" s="32"/>
      <c r="AI42" s="32">
        <f>AG42+AH42</f>
        <v>0</v>
      </c>
      <c r="AJ42" s="32"/>
      <c r="AK42" s="32">
        <f>AI42+AJ42</f>
        <v>0</v>
      </c>
      <c r="AL42" s="32"/>
      <c r="AM42" s="32">
        <f>AK42+AL42</f>
        <v>0</v>
      </c>
      <c r="AN42" s="32"/>
      <c r="AO42" s="32">
        <f>AM42+AN42</f>
        <v>0</v>
      </c>
      <c r="AP42" s="33"/>
      <c r="AQ42" s="96">
        <f>AO42+AP42</f>
        <v>0</v>
      </c>
      <c r="AR42" s="32"/>
      <c r="AS42" s="32"/>
      <c r="AT42" s="32"/>
      <c r="AU42" s="32"/>
      <c r="AV42" s="32">
        <f>AT42+AU42</f>
        <v>0</v>
      </c>
      <c r="AW42" s="32"/>
      <c r="AX42" s="32">
        <f>AV42+AW42</f>
        <v>0</v>
      </c>
      <c r="AY42" s="32"/>
      <c r="AZ42" s="32">
        <f>AX42+AY42</f>
        <v>0</v>
      </c>
      <c r="BA42" s="32"/>
      <c r="BB42" s="32">
        <f>AZ42+BA42</f>
        <v>0</v>
      </c>
      <c r="BC42" s="32"/>
      <c r="BD42" s="32">
        <f>BB42+BC42</f>
        <v>0</v>
      </c>
      <c r="BE42" s="33"/>
      <c r="BF42" s="96">
        <f>BD42+BE42</f>
        <v>0</v>
      </c>
      <c r="BG42" s="4" t="s">
        <v>46</v>
      </c>
      <c r="BH42" s="1"/>
      <c r="BI42" s="34"/>
    </row>
    <row r="43" spans="1:78" ht="36" x14ac:dyDescent="0.35">
      <c r="A43" s="146" t="s">
        <v>47</v>
      </c>
      <c r="B43" s="103" t="s">
        <v>48</v>
      </c>
      <c r="C43" s="104" t="s">
        <v>39</v>
      </c>
      <c r="D43" s="31">
        <f>D45</f>
        <v>66317.899999999994</v>
      </c>
      <c r="E43" s="31">
        <f>E45</f>
        <v>0</v>
      </c>
      <c r="F43" s="32">
        <f t="shared" si="0"/>
        <v>66317.899999999994</v>
      </c>
      <c r="G43" s="32">
        <f>G45</f>
        <v>0</v>
      </c>
      <c r="H43" s="32">
        <f t="shared" si="1"/>
        <v>66317.899999999994</v>
      </c>
      <c r="I43" s="32">
        <f>I45</f>
        <v>0</v>
      </c>
      <c r="J43" s="32">
        <f t="shared" si="2"/>
        <v>66317.899999999994</v>
      </c>
      <c r="K43" s="32">
        <f>K45</f>
        <v>0</v>
      </c>
      <c r="L43" s="32">
        <f t="shared" si="3"/>
        <v>66317.899999999994</v>
      </c>
      <c r="M43" s="32">
        <f>M45</f>
        <v>0</v>
      </c>
      <c r="N43" s="32">
        <f t="shared" si="4"/>
        <v>66317.899999999994</v>
      </c>
      <c r="O43" s="32">
        <f>O45</f>
        <v>0</v>
      </c>
      <c r="P43" s="32">
        <f t="shared" si="5"/>
        <v>66317.899999999994</v>
      </c>
      <c r="Q43" s="32">
        <f>Q45</f>
        <v>0</v>
      </c>
      <c r="R43" s="32">
        <f t="shared" si="6"/>
        <v>66317.899999999994</v>
      </c>
      <c r="S43" s="32">
        <f>S45</f>
        <v>0</v>
      </c>
      <c r="T43" s="32">
        <f t="shared" si="7"/>
        <v>66317.899999999994</v>
      </c>
      <c r="U43" s="32">
        <f>U45</f>
        <v>0</v>
      </c>
      <c r="V43" s="32">
        <f t="shared" si="8"/>
        <v>66317.899999999994</v>
      </c>
      <c r="W43" s="32">
        <f>W45</f>
        <v>0</v>
      </c>
      <c r="X43" s="32">
        <f t="shared" si="9"/>
        <v>66317.899999999994</v>
      </c>
      <c r="Y43" s="33">
        <f>Y45</f>
        <v>0</v>
      </c>
      <c r="Z43" s="96">
        <f>X43+Y43</f>
        <v>66317.899999999994</v>
      </c>
      <c r="AA43" s="32">
        <f>AA45</f>
        <v>0</v>
      </c>
      <c r="AB43" s="32">
        <f>AB45</f>
        <v>0</v>
      </c>
      <c r="AC43" s="32">
        <f>AA43+AB43</f>
        <v>0</v>
      </c>
      <c r="AD43" s="32">
        <f>AD45</f>
        <v>0</v>
      </c>
      <c r="AE43" s="32">
        <f>AC43+AD43</f>
        <v>0</v>
      </c>
      <c r="AF43" s="32">
        <f>AF45</f>
        <v>0</v>
      </c>
      <c r="AG43" s="32">
        <f>AE43+AF43</f>
        <v>0</v>
      </c>
      <c r="AH43" s="32">
        <f>AH45</f>
        <v>0</v>
      </c>
      <c r="AI43" s="32">
        <f>AG43+AH43</f>
        <v>0</v>
      </c>
      <c r="AJ43" s="32">
        <f>AJ45</f>
        <v>0</v>
      </c>
      <c r="AK43" s="32">
        <f>AI43+AJ43</f>
        <v>0</v>
      </c>
      <c r="AL43" s="32">
        <f>AL45</f>
        <v>0</v>
      </c>
      <c r="AM43" s="32">
        <f>AK43+AL43</f>
        <v>0</v>
      </c>
      <c r="AN43" s="32">
        <f>AN45</f>
        <v>0</v>
      </c>
      <c r="AO43" s="32">
        <f>AM43+AN43</f>
        <v>0</v>
      </c>
      <c r="AP43" s="33">
        <f>AP45</f>
        <v>0</v>
      </c>
      <c r="AQ43" s="96">
        <f>AO43+AP43</f>
        <v>0</v>
      </c>
      <c r="AR43" s="32">
        <f>AR45</f>
        <v>0</v>
      </c>
      <c r="AS43" s="32">
        <f>AS45</f>
        <v>0</v>
      </c>
      <c r="AT43" s="32">
        <f>AR43+AS43</f>
        <v>0</v>
      </c>
      <c r="AU43" s="32">
        <f>AU45</f>
        <v>0</v>
      </c>
      <c r="AV43" s="32">
        <f>AT43+AU43</f>
        <v>0</v>
      </c>
      <c r="AW43" s="32">
        <f>AW45</f>
        <v>0</v>
      </c>
      <c r="AX43" s="32">
        <f>AV43+AW43</f>
        <v>0</v>
      </c>
      <c r="AY43" s="32">
        <f>AY45</f>
        <v>0</v>
      </c>
      <c r="AZ43" s="32">
        <f>AX43+AY43</f>
        <v>0</v>
      </c>
      <c r="BA43" s="32">
        <f>BA45</f>
        <v>0</v>
      </c>
      <c r="BB43" s="32">
        <f>AZ43+BA43</f>
        <v>0</v>
      </c>
      <c r="BC43" s="32">
        <f>BC45</f>
        <v>0</v>
      </c>
      <c r="BD43" s="32">
        <f>BB43+BC43</f>
        <v>0</v>
      </c>
      <c r="BE43" s="33">
        <f>BE45</f>
        <v>0</v>
      </c>
      <c r="BF43" s="96">
        <f>BD43+BE43</f>
        <v>0</v>
      </c>
      <c r="BI43" s="34"/>
    </row>
    <row r="44" spans="1:78" x14ac:dyDescent="0.35">
      <c r="A44" s="146"/>
      <c r="B44" s="99" t="s">
        <v>26</v>
      </c>
      <c r="C44" s="99"/>
      <c r="D44" s="31"/>
      <c r="E44" s="31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3"/>
      <c r="Z44" s="96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3"/>
      <c r="AQ44" s="96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3"/>
      <c r="BF44" s="96"/>
      <c r="BI44" s="34"/>
    </row>
    <row r="45" spans="1:78" x14ac:dyDescent="0.35">
      <c r="A45" s="146"/>
      <c r="B45" s="99" t="s">
        <v>29</v>
      </c>
      <c r="C45" s="102" t="s">
        <v>25</v>
      </c>
      <c r="D45" s="31">
        <v>66317.899999999994</v>
      </c>
      <c r="E45" s="31"/>
      <c r="F45" s="32">
        <f t="shared" si="0"/>
        <v>66317.899999999994</v>
      </c>
      <c r="G45" s="32"/>
      <c r="H45" s="32">
        <f t="shared" si="1"/>
        <v>66317.899999999994</v>
      </c>
      <c r="I45" s="32"/>
      <c r="J45" s="32">
        <f t="shared" si="2"/>
        <v>66317.899999999994</v>
      </c>
      <c r="K45" s="32"/>
      <c r="L45" s="32">
        <f t="shared" si="3"/>
        <v>66317.899999999994</v>
      </c>
      <c r="M45" s="32"/>
      <c r="N45" s="32">
        <f t="shared" si="4"/>
        <v>66317.899999999994</v>
      </c>
      <c r="O45" s="32"/>
      <c r="P45" s="32">
        <f t="shared" si="5"/>
        <v>66317.899999999994</v>
      </c>
      <c r="Q45" s="32"/>
      <c r="R45" s="32">
        <f t="shared" si="6"/>
        <v>66317.899999999994</v>
      </c>
      <c r="S45" s="32"/>
      <c r="T45" s="32">
        <f t="shared" si="7"/>
        <v>66317.899999999994</v>
      </c>
      <c r="U45" s="32"/>
      <c r="V45" s="32">
        <f t="shared" si="8"/>
        <v>66317.899999999994</v>
      </c>
      <c r="W45" s="32"/>
      <c r="X45" s="32">
        <f t="shared" si="9"/>
        <v>66317.899999999994</v>
      </c>
      <c r="Y45" s="33"/>
      <c r="Z45" s="96">
        <f>X45+Y45</f>
        <v>66317.899999999994</v>
      </c>
      <c r="AA45" s="32">
        <v>0</v>
      </c>
      <c r="AB45" s="32"/>
      <c r="AC45" s="32">
        <f>AA45+AB45</f>
        <v>0</v>
      </c>
      <c r="AD45" s="32"/>
      <c r="AE45" s="32">
        <f>AC45+AD45</f>
        <v>0</v>
      </c>
      <c r="AF45" s="32"/>
      <c r="AG45" s="32">
        <f>AE45+AF45</f>
        <v>0</v>
      </c>
      <c r="AH45" s="32"/>
      <c r="AI45" s="32">
        <f>AG45+AH45</f>
        <v>0</v>
      </c>
      <c r="AJ45" s="32"/>
      <c r="AK45" s="32">
        <f>AI45+AJ45</f>
        <v>0</v>
      </c>
      <c r="AL45" s="32"/>
      <c r="AM45" s="32">
        <f>AK45+AL45</f>
        <v>0</v>
      </c>
      <c r="AN45" s="32"/>
      <c r="AO45" s="32">
        <f>AM45+AN45</f>
        <v>0</v>
      </c>
      <c r="AP45" s="33"/>
      <c r="AQ45" s="96">
        <f>AO45+AP45</f>
        <v>0</v>
      </c>
      <c r="AR45" s="32">
        <v>0</v>
      </c>
      <c r="AS45" s="32"/>
      <c r="AT45" s="32">
        <f>AR45+AS45</f>
        <v>0</v>
      </c>
      <c r="AU45" s="32"/>
      <c r="AV45" s="32">
        <f>AT45+AU45</f>
        <v>0</v>
      </c>
      <c r="AW45" s="32"/>
      <c r="AX45" s="32">
        <f>AV45+AW45</f>
        <v>0</v>
      </c>
      <c r="AY45" s="32"/>
      <c r="AZ45" s="32">
        <f>AX45+AY45</f>
        <v>0</v>
      </c>
      <c r="BA45" s="32"/>
      <c r="BB45" s="32">
        <f>AZ45+BA45</f>
        <v>0</v>
      </c>
      <c r="BC45" s="32"/>
      <c r="BD45" s="32">
        <f>BB45+BC45</f>
        <v>0</v>
      </c>
      <c r="BE45" s="33"/>
      <c r="BF45" s="96">
        <f>BD45+BE45</f>
        <v>0</v>
      </c>
      <c r="BG45" s="4" t="s">
        <v>36</v>
      </c>
      <c r="BI45" s="34"/>
    </row>
    <row r="46" spans="1:78" ht="57" customHeight="1" x14ac:dyDescent="0.35">
      <c r="A46" s="146"/>
      <c r="B46" s="103" t="s">
        <v>48</v>
      </c>
      <c r="C46" s="101" t="s">
        <v>34</v>
      </c>
      <c r="D46" s="77">
        <f>D48+D49</f>
        <v>251785.99999999997</v>
      </c>
      <c r="E46" s="77">
        <f>E48+E49</f>
        <v>0</v>
      </c>
      <c r="F46" s="78">
        <f t="shared" si="0"/>
        <v>251785.99999999997</v>
      </c>
      <c r="G46" s="78">
        <f>G48+G49+G50</f>
        <v>215331.15668000001</v>
      </c>
      <c r="H46" s="78">
        <f t="shared" si="1"/>
        <v>467117.15668000001</v>
      </c>
      <c r="I46" s="78">
        <f>I48+I49+I50</f>
        <v>0</v>
      </c>
      <c r="J46" s="78">
        <f t="shared" si="2"/>
        <v>467117.15668000001</v>
      </c>
      <c r="K46" s="78">
        <f>K48+K49+K50</f>
        <v>78425.629000000001</v>
      </c>
      <c r="L46" s="78">
        <f t="shared" si="3"/>
        <v>545542.78567999997</v>
      </c>
      <c r="M46" s="78">
        <f>M48+M49+M50</f>
        <v>0</v>
      </c>
      <c r="N46" s="78">
        <f t="shared" si="4"/>
        <v>545542.78567999997</v>
      </c>
      <c r="O46" s="78">
        <f>O48+O49+O50</f>
        <v>51598.381999999998</v>
      </c>
      <c r="P46" s="78">
        <f t="shared" si="5"/>
        <v>597141.16767999995</v>
      </c>
      <c r="Q46" s="78">
        <f>Q48+Q49+Q50</f>
        <v>0</v>
      </c>
      <c r="R46" s="78">
        <f t="shared" si="6"/>
        <v>597141.16767999995</v>
      </c>
      <c r="S46" s="78">
        <f>S48+S49+S50</f>
        <v>0</v>
      </c>
      <c r="T46" s="78">
        <f t="shared" si="7"/>
        <v>597141.16767999995</v>
      </c>
      <c r="U46" s="78">
        <f>U48+U49+U50</f>
        <v>0</v>
      </c>
      <c r="V46" s="78">
        <f t="shared" si="8"/>
        <v>597141.16767999995</v>
      </c>
      <c r="W46" s="78">
        <f>W48+W49+W50</f>
        <v>7418.0150000000003</v>
      </c>
      <c r="X46" s="78">
        <f t="shared" si="9"/>
        <v>604559.18267999997</v>
      </c>
      <c r="Y46" s="79">
        <f>Y48+Y49+Y50</f>
        <v>-7418.0150000000003</v>
      </c>
      <c r="Z46" s="96">
        <f>X46+Y46</f>
        <v>597141.16767999995</v>
      </c>
      <c r="AA46" s="78">
        <f>AA48+AA49</f>
        <v>0</v>
      </c>
      <c r="AB46" s="78">
        <f>AB48+AB49</f>
        <v>0</v>
      </c>
      <c r="AC46" s="78">
        <f>AA46+AB46</f>
        <v>0</v>
      </c>
      <c r="AD46" s="78">
        <f>AD48+AD49+AD50</f>
        <v>0</v>
      </c>
      <c r="AE46" s="78">
        <f>AC46+AD46</f>
        <v>0</v>
      </c>
      <c r="AF46" s="78">
        <f>AF48+AF49+AF50</f>
        <v>0</v>
      </c>
      <c r="AG46" s="78">
        <f>AE46+AF46</f>
        <v>0</v>
      </c>
      <c r="AH46" s="78">
        <f>AH48+AH49+AH50</f>
        <v>0</v>
      </c>
      <c r="AI46" s="78">
        <f>AG46+AH46</f>
        <v>0</v>
      </c>
      <c r="AJ46" s="78">
        <f>AJ48+AJ49+AJ50</f>
        <v>0</v>
      </c>
      <c r="AK46" s="78">
        <f>AI46+AJ46</f>
        <v>0</v>
      </c>
      <c r="AL46" s="78">
        <f>AL48+AL49+AL50</f>
        <v>0</v>
      </c>
      <c r="AM46" s="78">
        <f>AK46+AL46</f>
        <v>0</v>
      </c>
      <c r="AN46" s="78">
        <f>AN48+AN49+AN50</f>
        <v>0</v>
      </c>
      <c r="AO46" s="78">
        <f>AM46+AN46</f>
        <v>0</v>
      </c>
      <c r="AP46" s="79">
        <f>AP48+AP49+AP50</f>
        <v>0</v>
      </c>
      <c r="AQ46" s="96">
        <f>AO46+AP46</f>
        <v>0</v>
      </c>
      <c r="AR46" s="78">
        <f>AR48+AR49</f>
        <v>0</v>
      </c>
      <c r="AS46" s="78">
        <f>AS48+AS49</f>
        <v>0</v>
      </c>
      <c r="AT46" s="78">
        <f>AR46+AS46</f>
        <v>0</v>
      </c>
      <c r="AU46" s="78">
        <f>AU48+AU49+AU50</f>
        <v>0</v>
      </c>
      <c r="AV46" s="78">
        <f>AT46+AU46</f>
        <v>0</v>
      </c>
      <c r="AW46" s="78">
        <f>AW48+AW49+AW50</f>
        <v>0</v>
      </c>
      <c r="AX46" s="78">
        <f>AV46+AW46</f>
        <v>0</v>
      </c>
      <c r="AY46" s="78">
        <f>AY48+AY49+AY50</f>
        <v>0</v>
      </c>
      <c r="AZ46" s="78">
        <f>AX46+AY46</f>
        <v>0</v>
      </c>
      <c r="BA46" s="78">
        <f>BA48+BA49+BA50</f>
        <v>0</v>
      </c>
      <c r="BB46" s="78">
        <f>AZ46+BA46</f>
        <v>0</v>
      </c>
      <c r="BC46" s="78">
        <f>BC48+BC49+BC50</f>
        <v>0</v>
      </c>
      <c r="BD46" s="78">
        <f>BB46+BC46</f>
        <v>0</v>
      </c>
      <c r="BE46" s="79">
        <f>BE48+BE49+BE50</f>
        <v>0</v>
      </c>
      <c r="BF46" s="96">
        <f>BD46+BE46</f>
        <v>0</v>
      </c>
      <c r="BG46" s="80"/>
      <c r="BH46" s="81"/>
      <c r="BI46" s="82"/>
    </row>
    <row r="47" spans="1:78" x14ac:dyDescent="0.35">
      <c r="A47" s="92"/>
      <c r="B47" s="99" t="s">
        <v>26</v>
      </c>
      <c r="C47" s="99"/>
      <c r="D47" s="31"/>
      <c r="E47" s="3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3"/>
      <c r="Z47" s="96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3"/>
      <c r="AQ47" s="96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3"/>
      <c r="BF47" s="96"/>
      <c r="BI47" s="34"/>
    </row>
    <row r="48" spans="1:78" s="35" customFormat="1" hidden="1" x14ac:dyDescent="0.35">
      <c r="A48" s="36"/>
      <c r="B48" s="37" t="s">
        <v>27</v>
      </c>
      <c r="C48" s="37"/>
      <c r="D48" s="38">
        <v>318.09999999997672</v>
      </c>
      <c r="E48" s="39"/>
      <c r="F48" s="38">
        <f t="shared" si="0"/>
        <v>318.09999999997672</v>
      </c>
      <c r="G48" s="33">
        <v>99943.513149999999</v>
      </c>
      <c r="H48" s="40">
        <f t="shared" si="1"/>
        <v>100261.61314999998</v>
      </c>
      <c r="I48" s="32"/>
      <c r="J48" s="40">
        <f t="shared" si="2"/>
        <v>100261.61314999998</v>
      </c>
      <c r="K48" s="32"/>
      <c r="L48" s="40">
        <f t="shared" si="3"/>
        <v>100261.61314999998</v>
      </c>
      <c r="M48" s="32"/>
      <c r="N48" s="40">
        <f t="shared" si="4"/>
        <v>100261.61314999998</v>
      </c>
      <c r="O48" s="33"/>
      <c r="P48" s="40">
        <f t="shared" si="5"/>
        <v>100261.61314999998</v>
      </c>
      <c r="Q48" s="32"/>
      <c r="R48" s="40">
        <f t="shared" si="6"/>
        <v>100261.61314999998</v>
      </c>
      <c r="S48" s="33"/>
      <c r="T48" s="40">
        <f t="shared" si="7"/>
        <v>100261.61314999998</v>
      </c>
      <c r="U48" s="32"/>
      <c r="V48" s="40">
        <f t="shared" si="8"/>
        <v>100261.61314999998</v>
      </c>
      <c r="W48" s="33">
        <v>7418.0150000000003</v>
      </c>
      <c r="X48" s="40">
        <f t="shared" si="9"/>
        <v>107679.62814999997</v>
      </c>
      <c r="Y48" s="33">
        <v>-7418.0150000000003</v>
      </c>
      <c r="Z48" s="40">
        <f t="shared" ref="Z48:Z54" si="10">X48+Y48</f>
        <v>100261.61314999998</v>
      </c>
      <c r="AA48" s="40">
        <v>0</v>
      </c>
      <c r="AB48" s="33"/>
      <c r="AC48" s="40">
        <f>AA48+AB48</f>
        <v>0</v>
      </c>
      <c r="AD48" s="33"/>
      <c r="AE48" s="40">
        <f t="shared" ref="AE48:AE54" si="11">AC48+AD48</f>
        <v>0</v>
      </c>
      <c r="AF48" s="32"/>
      <c r="AG48" s="40">
        <f t="shared" ref="AG48:AG54" si="12">AE48+AF48</f>
        <v>0</v>
      </c>
      <c r="AH48" s="32"/>
      <c r="AI48" s="40">
        <f t="shared" ref="AI48:AI54" si="13">AG48+AH48</f>
        <v>0</v>
      </c>
      <c r="AJ48" s="33"/>
      <c r="AK48" s="40">
        <f t="shared" ref="AK48:AK54" si="14">AI48+AJ48</f>
        <v>0</v>
      </c>
      <c r="AL48" s="33"/>
      <c r="AM48" s="40">
        <f t="shared" ref="AM48:AM54" si="15">AK48+AL48</f>
        <v>0</v>
      </c>
      <c r="AN48" s="33"/>
      <c r="AO48" s="40">
        <f t="shared" ref="AO48:AO54" si="16">AM48+AN48</f>
        <v>0</v>
      </c>
      <c r="AP48" s="33"/>
      <c r="AQ48" s="40">
        <f t="shared" ref="AQ48:AQ54" si="17">AO48+AP48</f>
        <v>0</v>
      </c>
      <c r="AR48" s="40">
        <v>0</v>
      </c>
      <c r="AS48" s="33"/>
      <c r="AT48" s="40">
        <f>AR48+AS48</f>
        <v>0</v>
      </c>
      <c r="AU48" s="33"/>
      <c r="AV48" s="40">
        <f t="shared" ref="AV48:AV54" si="18">AT48+AU48</f>
        <v>0</v>
      </c>
      <c r="AW48" s="32"/>
      <c r="AX48" s="40">
        <f t="shared" ref="AX48:AX54" si="19">AV48+AW48</f>
        <v>0</v>
      </c>
      <c r="AY48" s="33"/>
      <c r="AZ48" s="40">
        <f t="shared" ref="AZ48:AZ54" si="20">AX48+AY48</f>
        <v>0</v>
      </c>
      <c r="BA48" s="33"/>
      <c r="BB48" s="40">
        <f t="shared" ref="BB48:BB54" si="21">AZ48+BA48</f>
        <v>0</v>
      </c>
      <c r="BC48" s="33"/>
      <c r="BD48" s="40">
        <f t="shared" ref="BD48:BD54" si="22">BB48+BC48</f>
        <v>0</v>
      </c>
      <c r="BE48" s="33"/>
      <c r="BF48" s="40">
        <f t="shared" ref="BF48:BF54" si="23">BD48+BE48</f>
        <v>0</v>
      </c>
      <c r="BG48" s="41" t="s">
        <v>49</v>
      </c>
      <c r="BH48" s="42" t="s">
        <v>28</v>
      </c>
      <c r="BI48" s="43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</row>
    <row r="49" spans="1:61" x14ac:dyDescent="0.35">
      <c r="A49" s="92"/>
      <c r="B49" s="99" t="s">
        <v>29</v>
      </c>
      <c r="C49" s="102" t="s">
        <v>25</v>
      </c>
      <c r="D49" s="31">
        <f>317785.8-66317.9</f>
        <v>251467.9</v>
      </c>
      <c r="E49" s="31"/>
      <c r="F49" s="32">
        <f t="shared" si="0"/>
        <v>251467.9</v>
      </c>
      <c r="G49" s="32"/>
      <c r="H49" s="32">
        <f t="shared" si="1"/>
        <v>251467.9</v>
      </c>
      <c r="I49" s="32"/>
      <c r="J49" s="32">
        <f t="shared" si="2"/>
        <v>251467.9</v>
      </c>
      <c r="K49" s="32"/>
      <c r="L49" s="32">
        <f t="shared" si="3"/>
        <v>251467.9</v>
      </c>
      <c r="M49" s="32"/>
      <c r="N49" s="32">
        <f t="shared" si="4"/>
        <v>251467.9</v>
      </c>
      <c r="O49" s="32"/>
      <c r="P49" s="32">
        <f t="shared" si="5"/>
        <v>251467.9</v>
      </c>
      <c r="Q49" s="32"/>
      <c r="R49" s="32">
        <f t="shared" si="6"/>
        <v>251467.9</v>
      </c>
      <c r="S49" s="32"/>
      <c r="T49" s="32">
        <f t="shared" si="7"/>
        <v>251467.9</v>
      </c>
      <c r="U49" s="32"/>
      <c r="V49" s="32">
        <f t="shared" si="8"/>
        <v>251467.9</v>
      </c>
      <c r="W49" s="32"/>
      <c r="X49" s="32">
        <f t="shared" si="9"/>
        <v>251467.9</v>
      </c>
      <c r="Y49" s="33"/>
      <c r="Z49" s="96">
        <f t="shared" si="10"/>
        <v>251467.9</v>
      </c>
      <c r="AA49" s="32">
        <v>0</v>
      </c>
      <c r="AB49" s="32"/>
      <c r="AC49" s="32">
        <f>AA49+AB49</f>
        <v>0</v>
      </c>
      <c r="AD49" s="32"/>
      <c r="AE49" s="32">
        <f t="shared" si="11"/>
        <v>0</v>
      </c>
      <c r="AF49" s="32"/>
      <c r="AG49" s="32">
        <f t="shared" si="12"/>
        <v>0</v>
      </c>
      <c r="AH49" s="32"/>
      <c r="AI49" s="32">
        <f t="shared" si="13"/>
        <v>0</v>
      </c>
      <c r="AJ49" s="32"/>
      <c r="AK49" s="32">
        <f t="shared" si="14"/>
        <v>0</v>
      </c>
      <c r="AL49" s="32"/>
      <c r="AM49" s="32">
        <f t="shared" si="15"/>
        <v>0</v>
      </c>
      <c r="AN49" s="32"/>
      <c r="AO49" s="32">
        <f t="shared" si="16"/>
        <v>0</v>
      </c>
      <c r="AP49" s="33"/>
      <c r="AQ49" s="96">
        <f t="shared" si="17"/>
        <v>0</v>
      </c>
      <c r="AR49" s="32">
        <v>0</v>
      </c>
      <c r="AS49" s="32"/>
      <c r="AT49" s="32">
        <f>AR49+AS49</f>
        <v>0</v>
      </c>
      <c r="AU49" s="32"/>
      <c r="AV49" s="32">
        <f t="shared" si="18"/>
        <v>0</v>
      </c>
      <c r="AW49" s="32"/>
      <c r="AX49" s="32">
        <f t="shared" si="19"/>
        <v>0</v>
      </c>
      <c r="AY49" s="32"/>
      <c r="AZ49" s="32">
        <f t="shared" si="20"/>
        <v>0</v>
      </c>
      <c r="BA49" s="32"/>
      <c r="BB49" s="32">
        <f t="shared" si="21"/>
        <v>0</v>
      </c>
      <c r="BC49" s="32"/>
      <c r="BD49" s="32">
        <f t="shared" si="22"/>
        <v>0</v>
      </c>
      <c r="BE49" s="33"/>
      <c r="BF49" s="96">
        <f t="shared" si="23"/>
        <v>0</v>
      </c>
      <c r="BG49" s="4" t="s">
        <v>36</v>
      </c>
      <c r="BI49" s="34"/>
    </row>
    <row r="50" spans="1:61" x14ac:dyDescent="0.35">
      <c r="A50" s="92"/>
      <c r="B50" s="99" t="s">
        <v>31</v>
      </c>
      <c r="C50" s="102" t="s">
        <v>25</v>
      </c>
      <c r="D50" s="31"/>
      <c r="E50" s="31"/>
      <c r="F50" s="32"/>
      <c r="G50" s="32">
        <v>115387.64353</v>
      </c>
      <c r="H50" s="32">
        <f t="shared" si="1"/>
        <v>115387.64353</v>
      </c>
      <c r="I50" s="32"/>
      <c r="J50" s="32">
        <f t="shared" si="2"/>
        <v>115387.64353</v>
      </c>
      <c r="K50" s="32">
        <v>78425.629000000001</v>
      </c>
      <c r="L50" s="32">
        <f t="shared" si="3"/>
        <v>193813.27253000002</v>
      </c>
      <c r="M50" s="32"/>
      <c r="N50" s="32">
        <f t="shared" si="4"/>
        <v>193813.27253000002</v>
      </c>
      <c r="O50" s="32">
        <v>51598.381999999998</v>
      </c>
      <c r="P50" s="32">
        <f t="shared" si="5"/>
        <v>245411.65453</v>
      </c>
      <c r="Q50" s="32"/>
      <c r="R50" s="32">
        <f t="shared" si="6"/>
        <v>245411.65453</v>
      </c>
      <c r="S50" s="32"/>
      <c r="T50" s="32">
        <f t="shared" si="7"/>
        <v>245411.65453</v>
      </c>
      <c r="U50" s="32"/>
      <c r="V50" s="32">
        <f t="shared" si="8"/>
        <v>245411.65453</v>
      </c>
      <c r="W50" s="32"/>
      <c r="X50" s="32">
        <f t="shared" si="9"/>
        <v>245411.65453</v>
      </c>
      <c r="Y50" s="33"/>
      <c r="Z50" s="96">
        <f t="shared" si="10"/>
        <v>245411.65453</v>
      </c>
      <c r="AA50" s="32"/>
      <c r="AB50" s="32"/>
      <c r="AC50" s="32"/>
      <c r="AD50" s="32"/>
      <c r="AE50" s="32">
        <f t="shared" si="11"/>
        <v>0</v>
      </c>
      <c r="AF50" s="32"/>
      <c r="AG50" s="32">
        <f t="shared" si="12"/>
        <v>0</v>
      </c>
      <c r="AH50" s="32"/>
      <c r="AI50" s="32">
        <f t="shared" si="13"/>
        <v>0</v>
      </c>
      <c r="AJ50" s="32"/>
      <c r="AK50" s="32">
        <f t="shared" si="14"/>
        <v>0</v>
      </c>
      <c r="AL50" s="32"/>
      <c r="AM50" s="32">
        <f t="shared" si="15"/>
        <v>0</v>
      </c>
      <c r="AN50" s="32"/>
      <c r="AO50" s="32">
        <f t="shared" si="16"/>
        <v>0</v>
      </c>
      <c r="AP50" s="33"/>
      <c r="AQ50" s="96">
        <f t="shared" si="17"/>
        <v>0</v>
      </c>
      <c r="AR50" s="32"/>
      <c r="AS50" s="32"/>
      <c r="AT50" s="32"/>
      <c r="AU50" s="32"/>
      <c r="AV50" s="32">
        <f t="shared" si="18"/>
        <v>0</v>
      </c>
      <c r="AW50" s="32"/>
      <c r="AX50" s="32">
        <f t="shared" si="19"/>
        <v>0</v>
      </c>
      <c r="AY50" s="32"/>
      <c r="AZ50" s="32">
        <f t="shared" si="20"/>
        <v>0</v>
      </c>
      <c r="BA50" s="32"/>
      <c r="BB50" s="32">
        <f t="shared" si="21"/>
        <v>0</v>
      </c>
      <c r="BC50" s="32"/>
      <c r="BD50" s="32">
        <f t="shared" si="22"/>
        <v>0</v>
      </c>
      <c r="BE50" s="33"/>
      <c r="BF50" s="96">
        <f t="shared" si="23"/>
        <v>0</v>
      </c>
      <c r="BG50" s="4" t="s">
        <v>49</v>
      </c>
      <c r="BH50" s="1"/>
      <c r="BI50" s="34"/>
    </row>
    <row r="51" spans="1:61" ht="36" x14ac:dyDescent="0.35">
      <c r="A51" s="146" t="s">
        <v>50</v>
      </c>
      <c r="B51" s="147" t="s">
        <v>51</v>
      </c>
      <c r="C51" s="104" t="s">
        <v>39</v>
      </c>
      <c r="D51" s="31">
        <v>1410.5</v>
      </c>
      <c r="E51" s="31"/>
      <c r="F51" s="32">
        <f t="shared" si="0"/>
        <v>1410.5</v>
      </c>
      <c r="G51" s="32"/>
      <c r="H51" s="32">
        <f t="shared" si="1"/>
        <v>1410.5</v>
      </c>
      <c r="I51" s="32"/>
      <c r="J51" s="32">
        <f t="shared" si="2"/>
        <v>1410.5</v>
      </c>
      <c r="K51" s="32"/>
      <c r="L51" s="32">
        <f t="shared" si="3"/>
        <v>1410.5</v>
      </c>
      <c r="M51" s="32"/>
      <c r="N51" s="32">
        <f t="shared" si="4"/>
        <v>1410.5</v>
      </c>
      <c r="O51" s="32"/>
      <c r="P51" s="32">
        <f t="shared" si="5"/>
        <v>1410.5</v>
      </c>
      <c r="Q51" s="32"/>
      <c r="R51" s="32">
        <f t="shared" si="6"/>
        <v>1410.5</v>
      </c>
      <c r="S51" s="32"/>
      <c r="T51" s="32">
        <f t="shared" si="7"/>
        <v>1410.5</v>
      </c>
      <c r="U51" s="32"/>
      <c r="V51" s="32">
        <f t="shared" si="8"/>
        <v>1410.5</v>
      </c>
      <c r="W51" s="32"/>
      <c r="X51" s="32">
        <f t="shared" si="9"/>
        <v>1410.5</v>
      </c>
      <c r="Y51" s="33"/>
      <c r="Z51" s="96">
        <f t="shared" si="10"/>
        <v>1410.5</v>
      </c>
      <c r="AA51" s="32">
        <v>0</v>
      </c>
      <c r="AB51" s="32"/>
      <c r="AC51" s="32">
        <f>AA51+AB51</f>
        <v>0</v>
      </c>
      <c r="AD51" s="32"/>
      <c r="AE51" s="32">
        <f t="shared" si="11"/>
        <v>0</v>
      </c>
      <c r="AF51" s="32"/>
      <c r="AG51" s="32">
        <f t="shared" si="12"/>
        <v>0</v>
      </c>
      <c r="AH51" s="32"/>
      <c r="AI51" s="32">
        <f t="shared" si="13"/>
        <v>0</v>
      </c>
      <c r="AJ51" s="32"/>
      <c r="AK51" s="32">
        <f t="shared" si="14"/>
        <v>0</v>
      </c>
      <c r="AL51" s="32"/>
      <c r="AM51" s="32">
        <f t="shared" si="15"/>
        <v>0</v>
      </c>
      <c r="AN51" s="32"/>
      <c r="AO51" s="32">
        <f t="shared" si="16"/>
        <v>0</v>
      </c>
      <c r="AP51" s="33"/>
      <c r="AQ51" s="96">
        <f t="shared" si="17"/>
        <v>0</v>
      </c>
      <c r="AR51" s="32">
        <v>0</v>
      </c>
      <c r="AS51" s="32"/>
      <c r="AT51" s="32">
        <f>AR51+AS51</f>
        <v>0</v>
      </c>
      <c r="AU51" s="32"/>
      <c r="AV51" s="32">
        <f t="shared" si="18"/>
        <v>0</v>
      </c>
      <c r="AW51" s="32"/>
      <c r="AX51" s="32">
        <f t="shared" si="19"/>
        <v>0</v>
      </c>
      <c r="AY51" s="32"/>
      <c r="AZ51" s="32">
        <f t="shared" si="20"/>
        <v>0</v>
      </c>
      <c r="BA51" s="32"/>
      <c r="BB51" s="32">
        <f t="shared" si="21"/>
        <v>0</v>
      </c>
      <c r="BC51" s="32"/>
      <c r="BD51" s="32">
        <f t="shared" si="22"/>
        <v>0</v>
      </c>
      <c r="BE51" s="33"/>
      <c r="BF51" s="96">
        <f t="shared" si="23"/>
        <v>0</v>
      </c>
      <c r="BG51" s="4" t="s">
        <v>52</v>
      </c>
      <c r="BI51" s="34"/>
    </row>
    <row r="52" spans="1:61" ht="52.5" customHeight="1" x14ac:dyDescent="0.35">
      <c r="A52" s="146"/>
      <c r="B52" s="147"/>
      <c r="C52" s="101" t="s">
        <v>34</v>
      </c>
      <c r="D52" s="31">
        <f>103232.8-1410.5</f>
        <v>101822.3</v>
      </c>
      <c r="E52" s="31"/>
      <c r="F52" s="32">
        <f t="shared" si="0"/>
        <v>101822.3</v>
      </c>
      <c r="G52" s="32"/>
      <c r="H52" s="32">
        <f t="shared" si="1"/>
        <v>101822.3</v>
      </c>
      <c r="I52" s="32"/>
      <c r="J52" s="32">
        <f t="shared" si="2"/>
        <v>101822.3</v>
      </c>
      <c r="K52" s="32"/>
      <c r="L52" s="32">
        <f t="shared" si="3"/>
        <v>101822.3</v>
      </c>
      <c r="M52" s="32"/>
      <c r="N52" s="32">
        <f t="shared" si="4"/>
        <v>101822.3</v>
      </c>
      <c r="O52" s="32"/>
      <c r="P52" s="32">
        <f t="shared" si="5"/>
        <v>101822.3</v>
      </c>
      <c r="Q52" s="32"/>
      <c r="R52" s="32">
        <f t="shared" si="6"/>
        <v>101822.3</v>
      </c>
      <c r="S52" s="32">
        <v>-95363.664000000004</v>
      </c>
      <c r="T52" s="32">
        <f t="shared" si="7"/>
        <v>6458.6359999999986</v>
      </c>
      <c r="U52" s="32"/>
      <c r="V52" s="32">
        <f t="shared" si="8"/>
        <v>6458.6359999999986</v>
      </c>
      <c r="W52" s="32">
        <v>-2970.8960000000002</v>
      </c>
      <c r="X52" s="32">
        <f t="shared" si="9"/>
        <v>3487.7399999999984</v>
      </c>
      <c r="Y52" s="33"/>
      <c r="Z52" s="96">
        <f t="shared" si="10"/>
        <v>3487.7399999999984</v>
      </c>
      <c r="AA52" s="32">
        <v>0</v>
      </c>
      <c r="AB52" s="32"/>
      <c r="AC52" s="32">
        <f>AA52+AB52</f>
        <v>0</v>
      </c>
      <c r="AD52" s="32"/>
      <c r="AE52" s="32">
        <f t="shared" si="11"/>
        <v>0</v>
      </c>
      <c r="AF52" s="32"/>
      <c r="AG52" s="32">
        <f t="shared" si="12"/>
        <v>0</v>
      </c>
      <c r="AH52" s="32"/>
      <c r="AI52" s="32">
        <f t="shared" si="13"/>
        <v>0</v>
      </c>
      <c r="AJ52" s="32"/>
      <c r="AK52" s="32">
        <f t="shared" si="14"/>
        <v>0</v>
      </c>
      <c r="AL52" s="32">
        <v>95363.664000000004</v>
      </c>
      <c r="AM52" s="32">
        <f t="shared" si="15"/>
        <v>95363.664000000004</v>
      </c>
      <c r="AN52" s="32">
        <v>2970.8960000000002</v>
      </c>
      <c r="AO52" s="32">
        <f t="shared" si="16"/>
        <v>98334.56</v>
      </c>
      <c r="AP52" s="33"/>
      <c r="AQ52" s="96">
        <f t="shared" si="17"/>
        <v>98334.56</v>
      </c>
      <c r="AR52" s="32">
        <v>0</v>
      </c>
      <c r="AS52" s="32"/>
      <c r="AT52" s="32">
        <f>AR52+AS52</f>
        <v>0</v>
      </c>
      <c r="AU52" s="32"/>
      <c r="AV52" s="32">
        <f t="shared" si="18"/>
        <v>0</v>
      </c>
      <c r="AW52" s="32"/>
      <c r="AX52" s="32">
        <f t="shared" si="19"/>
        <v>0</v>
      </c>
      <c r="AY52" s="32"/>
      <c r="AZ52" s="32">
        <f t="shared" si="20"/>
        <v>0</v>
      </c>
      <c r="BA52" s="32"/>
      <c r="BB52" s="32">
        <f t="shared" si="21"/>
        <v>0</v>
      </c>
      <c r="BC52" s="32"/>
      <c r="BD52" s="32">
        <f t="shared" si="22"/>
        <v>0</v>
      </c>
      <c r="BE52" s="33"/>
      <c r="BF52" s="96">
        <f t="shared" si="23"/>
        <v>0</v>
      </c>
      <c r="BG52" s="4" t="s">
        <v>52</v>
      </c>
      <c r="BI52" s="34"/>
    </row>
    <row r="53" spans="1:61" ht="54" x14ac:dyDescent="0.35">
      <c r="A53" s="92" t="s">
        <v>53</v>
      </c>
      <c r="B53" s="99" t="s">
        <v>54</v>
      </c>
      <c r="C53" s="101" t="s">
        <v>34</v>
      </c>
      <c r="D53" s="31">
        <v>101419.9</v>
      </c>
      <c r="E53" s="31"/>
      <c r="F53" s="32">
        <f t="shared" si="0"/>
        <v>101419.9</v>
      </c>
      <c r="G53" s="32">
        <v>435.22268000000003</v>
      </c>
      <c r="H53" s="32">
        <f t="shared" si="1"/>
        <v>101855.12268</v>
      </c>
      <c r="I53" s="32"/>
      <c r="J53" s="32">
        <f t="shared" si="2"/>
        <v>101855.12268</v>
      </c>
      <c r="K53" s="32"/>
      <c r="L53" s="32">
        <f t="shared" si="3"/>
        <v>101855.12268</v>
      </c>
      <c r="M53" s="32"/>
      <c r="N53" s="32">
        <f t="shared" si="4"/>
        <v>101855.12268</v>
      </c>
      <c r="O53" s="32"/>
      <c r="P53" s="32">
        <f t="shared" si="5"/>
        <v>101855.12268</v>
      </c>
      <c r="Q53" s="32"/>
      <c r="R53" s="32">
        <f t="shared" si="6"/>
        <v>101855.12268</v>
      </c>
      <c r="S53" s="32"/>
      <c r="T53" s="32">
        <f t="shared" si="7"/>
        <v>101855.12268</v>
      </c>
      <c r="U53" s="32"/>
      <c r="V53" s="32">
        <f t="shared" si="8"/>
        <v>101855.12268</v>
      </c>
      <c r="W53" s="32"/>
      <c r="X53" s="32">
        <f t="shared" si="9"/>
        <v>101855.12268</v>
      </c>
      <c r="Y53" s="33"/>
      <c r="Z53" s="96">
        <f t="shared" si="10"/>
        <v>101855.12268</v>
      </c>
      <c r="AA53" s="32">
        <v>0</v>
      </c>
      <c r="AB53" s="32"/>
      <c r="AC53" s="32">
        <f>AA53+AB53</f>
        <v>0</v>
      </c>
      <c r="AD53" s="32"/>
      <c r="AE53" s="32">
        <f t="shared" si="11"/>
        <v>0</v>
      </c>
      <c r="AF53" s="32"/>
      <c r="AG53" s="32">
        <f t="shared" si="12"/>
        <v>0</v>
      </c>
      <c r="AH53" s="32"/>
      <c r="AI53" s="32">
        <f t="shared" si="13"/>
        <v>0</v>
      </c>
      <c r="AJ53" s="32"/>
      <c r="AK53" s="32">
        <f t="shared" si="14"/>
        <v>0</v>
      </c>
      <c r="AL53" s="32"/>
      <c r="AM53" s="32">
        <f t="shared" si="15"/>
        <v>0</v>
      </c>
      <c r="AN53" s="32"/>
      <c r="AO53" s="32">
        <f t="shared" si="16"/>
        <v>0</v>
      </c>
      <c r="AP53" s="33"/>
      <c r="AQ53" s="96">
        <f t="shared" si="17"/>
        <v>0</v>
      </c>
      <c r="AR53" s="32">
        <v>0</v>
      </c>
      <c r="AS53" s="32"/>
      <c r="AT53" s="32">
        <f>AR53+AS53</f>
        <v>0</v>
      </c>
      <c r="AU53" s="32"/>
      <c r="AV53" s="32">
        <f t="shared" si="18"/>
        <v>0</v>
      </c>
      <c r="AW53" s="32"/>
      <c r="AX53" s="32">
        <f t="shared" si="19"/>
        <v>0</v>
      </c>
      <c r="AY53" s="32"/>
      <c r="AZ53" s="32">
        <f t="shared" si="20"/>
        <v>0</v>
      </c>
      <c r="BA53" s="32"/>
      <c r="BB53" s="32">
        <f t="shared" si="21"/>
        <v>0</v>
      </c>
      <c r="BC53" s="32"/>
      <c r="BD53" s="32">
        <f t="shared" si="22"/>
        <v>0</v>
      </c>
      <c r="BE53" s="33"/>
      <c r="BF53" s="96">
        <f t="shared" si="23"/>
        <v>0</v>
      </c>
      <c r="BG53" s="4" t="s">
        <v>55</v>
      </c>
      <c r="BI53" s="34"/>
    </row>
    <row r="54" spans="1:61" ht="54" x14ac:dyDescent="0.35">
      <c r="A54" s="92" t="s">
        <v>56</v>
      </c>
      <c r="B54" s="99" t="s">
        <v>57</v>
      </c>
      <c r="C54" s="101" t="s">
        <v>34</v>
      </c>
      <c r="D54" s="31"/>
      <c r="E54" s="31"/>
      <c r="F54" s="32"/>
      <c r="G54" s="32">
        <f>G56</f>
        <v>8404.7960500000008</v>
      </c>
      <c r="H54" s="32">
        <f t="shared" si="1"/>
        <v>8404.7960500000008</v>
      </c>
      <c r="I54" s="32">
        <f>I56</f>
        <v>0</v>
      </c>
      <c r="J54" s="32">
        <f t="shared" si="2"/>
        <v>8404.7960500000008</v>
      </c>
      <c r="K54" s="32">
        <f>K56</f>
        <v>0</v>
      </c>
      <c r="L54" s="32">
        <f t="shared" si="3"/>
        <v>8404.7960500000008</v>
      </c>
      <c r="M54" s="32">
        <f>M56</f>
        <v>0</v>
      </c>
      <c r="N54" s="32">
        <f t="shared" si="4"/>
        <v>8404.7960500000008</v>
      </c>
      <c r="O54" s="32">
        <f>O56</f>
        <v>0</v>
      </c>
      <c r="P54" s="32">
        <f t="shared" si="5"/>
        <v>8404.7960500000008</v>
      </c>
      <c r="Q54" s="32">
        <f>Q56</f>
        <v>0</v>
      </c>
      <c r="R54" s="32">
        <f t="shared" si="6"/>
        <v>8404.7960500000008</v>
      </c>
      <c r="S54" s="32">
        <f>S56</f>
        <v>0</v>
      </c>
      <c r="T54" s="32">
        <f t="shared" si="7"/>
        <v>8404.7960500000008</v>
      </c>
      <c r="U54" s="32">
        <f>U56</f>
        <v>0</v>
      </c>
      <c r="V54" s="32">
        <f t="shared" si="8"/>
        <v>8404.7960500000008</v>
      </c>
      <c r="W54" s="32">
        <f>W56</f>
        <v>-581.11599999999999</v>
      </c>
      <c r="X54" s="32">
        <f t="shared" si="9"/>
        <v>7823.6800500000008</v>
      </c>
      <c r="Y54" s="33">
        <f>Y56</f>
        <v>0</v>
      </c>
      <c r="Z54" s="96">
        <f t="shared" si="10"/>
        <v>7823.6800500000008</v>
      </c>
      <c r="AA54" s="32"/>
      <c r="AB54" s="32"/>
      <c r="AC54" s="32"/>
      <c r="AD54" s="32">
        <f>AD56</f>
        <v>0</v>
      </c>
      <c r="AE54" s="32">
        <f t="shared" si="11"/>
        <v>0</v>
      </c>
      <c r="AF54" s="32">
        <f>AF56</f>
        <v>0</v>
      </c>
      <c r="AG54" s="32">
        <f t="shared" si="12"/>
        <v>0</v>
      </c>
      <c r="AH54" s="32">
        <f>AH56</f>
        <v>0</v>
      </c>
      <c r="AI54" s="32">
        <f t="shared" si="13"/>
        <v>0</v>
      </c>
      <c r="AJ54" s="32">
        <f>AJ56</f>
        <v>0</v>
      </c>
      <c r="AK54" s="32">
        <f t="shared" si="14"/>
        <v>0</v>
      </c>
      <c r="AL54" s="32">
        <f>AL56</f>
        <v>0</v>
      </c>
      <c r="AM54" s="32">
        <f t="shared" si="15"/>
        <v>0</v>
      </c>
      <c r="AN54" s="32">
        <f>AN56</f>
        <v>581.11599999999999</v>
      </c>
      <c r="AO54" s="32">
        <f t="shared" si="16"/>
        <v>581.11599999999999</v>
      </c>
      <c r="AP54" s="33">
        <f>AP56</f>
        <v>0</v>
      </c>
      <c r="AQ54" s="96">
        <f t="shared" si="17"/>
        <v>581.11599999999999</v>
      </c>
      <c r="AR54" s="32"/>
      <c r="AS54" s="32"/>
      <c r="AT54" s="32"/>
      <c r="AU54" s="32">
        <f>AU56</f>
        <v>0</v>
      </c>
      <c r="AV54" s="32">
        <f t="shared" si="18"/>
        <v>0</v>
      </c>
      <c r="AW54" s="32">
        <f>AW56</f>
        <v>0</v>
      </c>
      <c r="AX54" s="32">
        <f t="shared" si="19"/>
        <v>0</v>
      </c>
      <c r="AY54" s="32">
        <f>AY56</f>
        <v>0</v>
      </c>
      <c r="AZ54" s="32">
        <f t="shared" si="20"/>
        <v>0</v>
      </c>
      <c r="BA54" s="32">
        <f>BA56</f>
        <v>0</v>
      </c>
      <c r="BB54" s="32">
        <f t="shared" si="21"/>
        <v>0</v>
      </c>
      <c r="BC54" s="32">
        <f>BC56</f>
        <v>0</v>
      </c>
      <c r="BD54" s="32">
        <f t="shared" si="22"/>
        <v>0</v>
      </c>
      <c r="BE54" s="33">
        <f>BE56</f>
        <v>0</v>
      </c>
      <c r="BF54" s="96">
        <f t="shared" si="23"/>
        <v>0</v>
      </c>
      <c r="BH54" s="1"/>
      <c r="BI54" s="34"/>
    </row>
    <row r="55" spans="1:61" x14ac:dyDescent="0.35">
      <c r="A55" s="92"/>
      <c r="B55" s="99" t="s">
        <v>26</v>
      </c>
      <c r="C55" s="101"/>
      <c r="D55" s="31"/>
      <c r="E55" s="31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3"/>
      <c r="Z55" s="96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3"/>
      <c r="AQ55" s="96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3"/>
      <c r="BF55" s="96"/>
      <c r="BH55" s="1"/>
      <c r="BI55" s="34"/>
    </row>
    <row r="56" spans="1:61" x14ac:dyDescent="0.35">
      <c r="A56" s="92"/>
      <c r="B56" s="99" t="s">
        <v>31</v>
      </c>
      <c r="C56" s="106" t="s">
        <v>25</v>
      </c>
      <c r="D56" s="31"/>
      <c r="E56" s="31"/>
      <c r="F56" s="32"/>
      <c r="G56" s="32">
        <v>8404.7960500000008</v>
      </c>
      <c r="H56" s="32">
        <f t="shared" si="1"/>
        <v>8404.7960500000008</v>
      </c>
      <c r="I56" s="32"/>
      <c r="J56" s="32">
        <f t="shared" si="2"/>
        <v>8404.7960500000008</v>
      </c>
      <c r="K56" s="32"/>
      <c r="L56" s="32">
        <f t="shared" si="3"/>
        <v>8404.7960500000008</v>
      </c>
      <c r="M56" s="32"/>
      <c r="N56" s="32">
        <f t="shared" si="4"/>
        <v>8404.7960500000008</v>
      </c>
      <c r="O56" s="32"/>
      <c r="P56" s="32">
        <f t="shared" si="5"/>
        <v>8404.7960500000008</v>
      </c>
      <c r="Q56" s="32"/>
      <c r="R56" s="32">
        <f t="shared" si="6"/>
        <v>8404.7960500000008</v>
      </c>
      <c r="S56" s="32"/>
      <c r="T56" s="32">
        <f t="shared" si="7"/>
        <v>8404.7960500000008</v>
      </c>
      <c r="U56" s="32"/>
      <c r="V56" s="32">
        <f t="shared" si="8"/>
        <v>8404.7960500000008</v>
      </c>
      <c r="W56" s="32">
        <v>-581.11599999999999</v>
      </c>
      <c r="X56" s="32">
        <f t="shared" si="9"/>
        <v>7823.6800500000008</v>
      </c>
      <c r="Y56" s="33"/>
      <c r="Z56" s="96">
        <f>X56+Y56</f>
        <v>7823.6800500000008</v>
      </c>
      <c r="AA56" s="32"/>
      <c r="AB56" s="32"/>
      <c r="AC56" s="32"/>
      <c r="AD56" s="32"/>
      <c r="AE56" s="32">
        <f>AC56+AD56</f>
        <v>0</v>
      </c>
      <c r="AF56" s="32"/>
      <c r="AG56" s="32">
        <f>AE56+AF56</f>
        <v>0</v>
      </c>
      <c r="AH56" s="32"/>
      <c r="AI56" s="32">
        <f>AG56+AH56</f>
        <v>0</v>
      </c>
      <c r="AJ56" s="32"/>
      <c r="AK56" s="32">
        <f>AI56+AJ56</f>
        <v>0</v>
      </c>
      <c r="AL56" s="32"/>
      <c r="AM56" s="32">
        <f>AK56+AL56</f>
        <v>0</v>
      </c>
      <c r="AN56" s="32">
        <v>581.11599999999999</v>
      </c>
      <c r="AO56" s="32">
        <f>AM56+AN56</f>
        <v>581.11599999999999</v>
      </c>
      <c r="AP56" s="33"/>
      <c r="AQ56" s="96">
        <f>AO56+AP56</f>
        <v>581.11599999999999</v>
      </c>
      <c r="AR56" s="32"/>
      <c r="AS56" s="32"/>
      <c r="AT56" s="32"/>
      <c r="AU56" s="32"/>
      <c r="AV56" s="32">
        <f>AT56+AU56</f>
        <v>0</v>
      </c>
      <c r="AW56" s="32"/>
      <c r="AX56" s="32">
        <f>AV56+AW56</f>
        <v>0</v>
      </c>
      <c r="AY56" s="32"/>
      <c r="AZ56" s="32">
        <f>AX56+AY56</f>
        <v>0</v>
      </c>
      <c r="BA56" s="32"/>
      <c r="BB56" s="32">
        <f>AZ56+BA56</f>
        <v>0</v>
      </c>
      <c r="BC56" s="32"/>
      <c r="BD56" s="32">
        <f>BB56+BC56</f>
        <v>0</v>
      </c>
      <c r="BE56" s="33"/>
      <c r="BF56" s="96">
        <f>BD56+BE56</f>
        <v>0</v>
      </c>
      <c r="BG56" s="4" t="s">
        <v>58</v>
      </c>
      <c r="BH56" s="1"/>
      <c r="BI56" s="34"/>
    </row>
    <row r="57" spans="1:61" ht="54" x14ac:dyDescent="0.35">
      <c r="A57" s="92" t="s">
        <v>59</v>
      </c>
      <c r="B57" s="99" t="s">
        <v>60</v>
      </c>
      <c r="C57" s="101" t="s">
        <v>34</v>
      </c>
      <c r="D57" s="31"/>
      <c r="E57" s="31"/>
      <c r="F57" s="32"/>
      <c r="G57" s="32">
        <f>G60</f>
        <v>8439.1239800000003</v>
      </c>
      <c r="H57" s="32">
        <f t="shared" si="1"/>
        <v>8439.1239800000003</v>
      </c>
      <c r="I57" s="32">
        <f>I60</f>
        <v>0</v>
      </c>
      <c r="J57" s="32">
        <f t="shared" si="2"/>
        <v>8439.1239800000003</v>
      </c>
      <c r="K57" s="32">
        <f>K60</f>
        <v>0</v>
      </c>
      <c r="L57" s="32">
        <f t="shared" si="3"/>
        <v>8439.1239800000003</v>
      </c>
      <c r="M57" s="32">
        <f>M60</f>
        <v>0</v>
      </c>
      <c r="N57" s="32">
        <f t="shared" si="4"/>
        <v>8439.1239800000003</v>
      </c>
      <c r="O57" s="32">
        <f>O60</f>
        <v>2534.4090000000001</v>
      </c>
      <c r="P57" s="32">
        <f t="shared" si="5"/>
        <v>10973.53298</v>
      </c>
      <c r="Q57" s="32">
        <f>Q60</f>
        <v>0</v>
      </c>
      <c r="R57" s="32">
        <f t="shared" si="6"/>
        <v>10973.53298</v>
      </c>
      <c r="S57" s="32">
        <f>S60</f>
        <v>0</v>
      </c>
      <c r="T57" s="32">
        <f t="shared" si="7"/>
        <v>10973.53298</v>
      </c>
      <c r="U57" s="32">
        <f>U60</f>
        <v>0</v>
      </c>
      <c r="V57" s="32">
        <f t="shared" si="8"/>
        <v>10973.53298</v>
      </c>
      <c r="W57" s="32">
        <f>W60+W59</f>
        <v>778.48599999999999</v>
      </c>
      <c r="X57" s="32">
        <f t="shared" si="9"/>
        <v>11752.018980000001</v>
      </c>
      <c r="Y57" s="33">
        <f>Y60+Y59</f>
        <v>0</v>
      </c>
      <c r="Z57" s="96">
        <f>X57+Y57</f>
        <v>11752.018980000001</v>
      </c>
      <c r="AA57" s="32"/>
      <c r="AB57" s="32"/>
      <c r="AC57" s="32"/>
      <c r="AD57" s="32">
        <f>AD60</f>
        <v>0</v>
      </c>
      <c r="AE57" s="32">
        <f>AC57+AD57</f>
        <v>0</v>
      </c>
      <c r="AF57" s="32">
        <f>AF60</f>
        <v>0</v>
      </c>
      <c r="AG57" s="32">
        <f>AE57+AF57</f>
        <v>0</v>
      </c>
      <c r="AH57" s="32">
        <f>AH60</f>
        <v>0</v>
      </c>
      <c r="AI57" s="32">
        <f>AG57+AH57</f>
        <v>0</v>
      </c>
      <c r="AJ57" s="32">
        <f>AJ60</f>
        <v>0</v>
      </c>
      <c r="AK57" s="32">
        <f>AI57+AJ57</f>
        <v>0</v>
      </c>
      <c r="AL57" s="32">
        <f>AL60</f>
        <v>0</v>
      </c>
      <c r="AM57" s="32">
        <f>AK57+AL57</f>
        <v>0</v>
      </c>
      <c r="AN57" s="32">
        <f>AN60</f>
        <v>0</v>
      </c>
      <c r="AO57" s="32">
        <f>AM57+AN57</f>
        <v>0</v>
      </c>
      <c r="AP57" s="33">
        <f>AP60</f>
        <v>0</v>
      </c>
      <c r="AQ57" s="96">
        <f>AO57+AP57</f>
        <v>0</v>
      </c>
      <c r="AR57" s="32"/>
      <c r="AS57" s="32"/>
      <c r="AT57" s="32"/>
      <c r="AU57" s="32">
        <f>AU60</f>
        <v>0</v>
      </c>
      <c r="AV57" s="32">
        <f>AT57+AU57</f>
        <v>0</v>
      </c>
      <c r="AW57" s="32">
        <f>AW60</f>
        <v>0</v>
      </c>
      <c r="AX57" s="32">
        <f>AV57+AW57</f>
        <v>0</v>
      </c>
      <c r="AY57" s="32">
        <f>AY60</f>
        <v>0</v>
      </c>
      <c r="AZ57" s="32">
        <f>AX57+AY57</f>
        <v>0</v>
      </c>
      <c r="BA57" s="32">
        <f>BA60</f>
        <v>0</v>
      </c>
      <c r="BB57" s="32">
        <f>AZ57+BA57</f>
        <v>0</v>
      </c>
      <c r="BC57" s="32">
        <f>BC60</f>
        <v>0</v>
      </c>
      <c r="BD57" s="32">
        <f>BB57+BC57</f>
        <v>0</v>
      </c>
      <c r="BE57" s="33">
        <f>BE60</f>
        <v>0</v>
      </c>
      <c r="BF57" s="96">
        <f>BD57+BE57</f>
        <v>0</v>
      </c>
      <c r="BH57" s="1"/>
      <c r="BI57" s="34"/>
    </row>
    <row r="58" spans="1:61" x14ac:dyDescent="0.35">
      <c r="A58" s="92"/>
      <c r="B58" s="99" t="s">
        <v>26</v>
      </c>
      <c r="C58" s="101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3"/>
      <c r="Z58" s="96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3"/>
      <c r="AQ58" s="96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3"/>
      <c r="BF58" s="96"/>
      <c r="BH58" s="1"/>
      <c r="BI58" s="34"/>
    </row>
    <row r="59" spans="1:61" s="1" customFormat="1" hidden="1" x14ac:dyDescent="0.35">
      <c r="A59" s="28"/>
      <c r="B59" s="37" t="s">
        <v>27</v>
      </c>
      <c r="C59" s="30"/>
      <c r="D59" s="31"/>
      <c r="E59" s="31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3">
        <v>778.48599999999999</v>
      </c>
      <c r="X59" s="32">
        <f t="shared" si="9"/>
        <v>778.48599999999999</v>
      </c>
      <c r="Y59" s="33"/>
      <c r="Z59" s="32">
        <f>X59+Y59</f>
        <v>778.48599999999999</v>
      </c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3"/>
      <c r="AO59" s="32">
        <f>AM59+AN59</f>
        <v>0</v>
      </c>
      <c r="AP59" s="33"/>
      <c r="AQ59" s="32">
        <f>AO59+AP59</f>
        <v>0</v>
      </c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3"/>
      <c r="BD59" s="32">
        <f>BB59+BC59</f>
        <v>0</v>
      </c>
      <c r="BE59" s="33"/>
      <c r="BF59" s="32">
        <f>BD59+BE59</f>
        <v>0</v>
      </c>
      <c r="BG59" s="4" t="s">
        <v>61</v>
      </c>
      <c r="BH59" s="42">
        <v>0</v>
      </c>
      <c r="BI59" s="34"/>
    </row>
    <row r="60" spans="1:61" x14ac:dyDescent="0.35">
      <c r="A60" s="92"/>
      <c r="B60" s="99" t="s">
        <v>31</v>
      </c>
      <c r="C60" s="106" t="s">
        <v>25</v>
      </c>
      <c r="D60" s="31"/>
      <c r="E60" s="31"/>
      <c r="F60" s="32"/>
      <c r="G60" s="32">
        <v>8439.1239800000003</v>
      </c>
      <c r="H60" s="32">
        <f t="shared" si="1"/>
        <v>8439.1239800000003</v>
      </c>
      <c r="I60" s="32"/>
      <c r="J60" s="32">
        <f t="shared" si="2"/>
        <v>8439.1239800000003</v>
      </c>
      <c r="K60" s="32"/>
      <c r="L60" s="32">
        <f t="shared" si="3"/>
        <v>8439.1239800000003</v>
      </c>
      <c r="M60" s="32"/>
      <c r="N60" s="32">
        <f t="shared" si="4"/>
        <v>8439.1239800000003</v>
      </c>
      <c r="O60" s="32">
        <v>2534.4090000000001</v>
      </c>
      <c r="P60" s="32">
        <f t="shared" si="5"/>
        <v>10973.53298</v>
      </c>
      <c r="Q60" s="32"/>
      <c r="R60" s="32">
        <f t="shared" si="6"/>
        <v>10973.53298</v>
      </c>
      <c r="S60" s="32"/>
      <c r="T60" s="32">
        <f t="shared" si="7"/>
        <v>10973.53298</v>
      </c>
      <c r="U60" s="32"/>
      <c r="V60" s="32">
        <f t="shared" si="8"/>
        <v>10973.53298</v>
      </c>
      <c r="W60" s="32"/>
      <c r="X60" s="32">
        <f t="shared" si="9"/>
        <v>10973.53298</v>
      </c>
      <c r="Y60" s="33"/>
      <c r="Z60" s="96">
        <f>X60+Y60</f>
        <v>10973.53298</v>
      </c>
      <c r="AA60" s="32"/>
      <c r="AB60" s="32"/>
      <c r="AC60" s="32"/>
      <c r="AD60" s="32"/>
      <c r="AE60" s="32">
        <f>AC60+AD60</f>
        <v>0</v>
      </c>
      <c r="AF60" s="32"/>
      <c r="AG60" s="32">
        <f>AE60+AF60</f>
        <v>0</v>
      </c>
      <c r="AH60" s="32"/>
      <c r="AI60" s="32">
        <f>AG60+AH60</f>
        <v>0</v>
      </c>
      <c r="AJ60" s="32"/>
      <c r="AK60" s="32">
        <f>AI60+AJ60</f>
        <v>0</v>
      </c>
      <c r="AL60" s="32"/>
      <c r="AM60" s="32">
        <f>AK60+AL60</f>
        <v>0</v>
      </c>
      <c r="AN60" s="32"/>
      <c r="AO60" s="32">
        <f>AM60+AN60</f>
        <v>0</v>
      </c>
      <c r="AP60" s="33"/>
      <c r="AQ60" s="96">
        <f>AO60+AP60</f>
        <v>0</v>
      </c>
      <c r="AR60" s="32"/>
      <c r="AS60" s="32"/>
      <c r="AT60" s="32"/>
      <c r="AU60" s="32"/>
      <c r="AV60" s="32">
        <f>AT60+AU60</f>
        <v>0</v>
      </c>
      <c r="AW60" s="32"/>
      <c r="AX60" s="32">
        <f>AV60+AW60</f>
        <v>0</v>
      </c>
      <c r="AY60" s="32"/>
      <c r="AZ60" s="32">
        <f>AX60+AY60</f>
        <v>0</v>
      </c>
      <c r="BA60" s="32"/>
      <c r="BB60" s="32">
        <f>AZ60+BA60</f>
        <v>0</v>
      </c>
      <c r="BC60" s="32"/>
      <c r="BD60" s="32">
        <f>BB60+BC60</f>
        <v>0</v>
      </c>
      <c r="BE60" s="33"/>
      <c r="BF60" s="96">
        <f>BD60+BE60</f>
        <v>0</v>
      </c>
      <c r="BG60" s="4" t="s">
        <v>61</v>
      </c>
      <c r="BH60" s="1"/>
      <c r="BI60" s="34"/>
    </row>
    <row r="61" spans="1:61" ht="54" x14ac:dyDescent="0.35">
      <c r="A61" s="92" t="s">
        <v>62</v>
      </c>
      <c r="B61" s="99" t="s">
        <v>63</v>
      </c>
      <c r="C61" s="101" t="s">
        <v>34</v>
      </c>
      <c r="D61" s="31"/>
      <c r="E61" s="31"/>
      <c r="F61" s="32"/>
      <c r="G61" s="32">
        <v>70383.903909999994</v>
      </c>
      <c r="H61" s="32">
        <f t="shared" si="1"/>
        <v>70383.903909999994</v>
      </c>
      <c r="I61" s="32"/>
      <c r="J61" s="32">
        <f t="shared" si="2"/>
        <v>70383.903909999994</v>
      </c>
      <c r="K61" s="32"/>
      <c r="L61" s="32">
        <f t="shared" si="3"/>
        <v>70383.903909999994</v>
      </c>
      <c r="M61" s="32"/>
      <c r="N61" s="32">
        <f t="shared" si="4"/>
        <v>70383.903909999994</v>
      </c>
      <c r="O61" s="32"/>
      <c r="P61" s="32">
        <f t="shared" si="5"/>
        <v>70383.903909999994</v>
      </c>
      <c r="Q61" s="32"/>
      <c r="R61" s="32">
        <f t="shared" si="6"/>
        <v>70383.903909999994</v>
      </c>
      <c r="S61" s="32"/>
      <c r="T61" s="32">
        <f t="shared" si="7"/>
        <v>70383.903909999994</v>
      </c>
      <c r="U61" s="32"/>
      <c r="V61" s="32">
        <f t="shared" si="8"/>
        <v>70383.903909999994</v>
      </c>
      <c r="W61" s="32">
        <f>-13815.444-778.486</f>
        <v>-14593.93</v>
      </c>
      <c r="X61" s="32">
        <f t="shared" si="9"/>
        <v>55789.973909999993</v>
      </c>
      <c r="Y61" s="33"/>
      <c r="Z61" s="96">
        <f>X61+Y61</f>
        <v>55789.973909999993</v>
      </c>
      <c r="AA61" s="32"/>
      <c r="AB61" s="32"/>
      <c r="AC61" s="32"/>
      <c r="AD61" s="32">
        <v>0</v>
      </c>
      <c r="AE61" s="32">
        <f>AC61+AD61</f>
        <v>0</v>
      </c>
      <c r="AF61" s="32">
        <v>0</v>
      </c>
      <c r="AG61" s="32">
        <f>AE61+AF61</f>
        <v>0</v>
      </c>
      <c r="AH61" s="32">
        <v>0</v>
      </c>
      <c r="AI61" s="32">
        <f>AG61+AH61</f>
        <v>0</v>
      </c>
      <c r="AJ61" s="32">
        <v>0</v>
      </c>
      <c r="AK61" s="32">
        <f>AI61+AJ61</f>
        <v>0</v>
      </c>
      <c r="AL61" s="32">
        <v>0</v>
      </c>
      <c r="AM61" s="32">
        <f>AK61+AL61</f>
        <v>0</v>
      </c>
      <c r="AN61" s="32">
        <v>0</v>
      </c>
      <c r="AO61" s="32">
        <f>AM61+AN61</f>
        <v>0</v>
      </c>
      <c r="AP61" s="33">
        <v>0</v>
      </c>
      <c r="AQ61" s="96">
        <f>AO61+AP61</f>
        <v>0</v>
      </c>
      <c r="AR61" s="32"/>
      <c r="AS61" s="32"/>
      <c r="AT61" s="32"/>
      <c r="AU61" s="32">
        <v>0</v>
      </c>
      <c r="AV61" s="32">
        <f>AT61+AU61</f>
        <v>0</v>
      </c>
      <c r="AW61" s="32">
        <v>0</v>
      </c>
      <c r="AX61" s="32">
        <f>AV61+AW61</f>
        <v>0</v>
      </c>
      <c r="AY61" s="32">
        <v>0</v>
      </c>
      <c r="AZ61" s="32">
        <f>AX61+AY61</f>
        <v>0</v>
      </c>
      <c r="BA61" s="32">
        <v>0</v>
      </c>
      <c r="BB61" s="32">
        <f>AZ61+BA61</f>
        <v>0</v>
      </c>
      <c r="BC61" s="32">
        <v>0</v>
      </c>
      <c r="BD61" s="32">
        <f>BB61+BC61</f>
        <v>0</v>
      </c>
      <c r="BE61" s="33">
        <v>0</v>
      </c>
      <c r="BF61" s="96">
        <f>BD61+BE61</f>
        <v>0</v>
      </c>
      <c r="BG61" s="4" t="s">
        <v>64</v>
      </c>
      <c r="BH61" s="1"/>
      <c r="BI61" s="34"/>
    </row>
    <row r="62" spans="1:61" s="44" customFormat="1" ht="54" hidden="1" x14ac:dyDescent="0.35">
      <c r="A62" s="36" t="s">
        <v>65</v>
      </c>
      <c r="B62" s="37" t="s">
        <v>66</v>
      </c>
      <c r="C62" s="47" t="s">
        <v>34</v>
      </c>
      <c r="D62" s="38"/>
      <c r="E62" s="39"/>
      <c r="F62" s="40"/>
      <c r="G62" s="33"/>
      <c r="H62" s="40">
        <f t="shared" si="1"/>
        <v>0</v>
      </c>
      <c r="I62" s="32"/>
      <c r="J62" s="40">
        <f t="shared" si="2"/>
        <v>0</v>
      </c>
      <c r="K62" s="32"/>
      <c r="L62" s="40">
        <f t="shared" si="3"/>
        <v>0</v>
      </c>
      <c r="M62" s="32"/>
      <c r="N62" s="40">
        <f t="shared" si="4"/>
        <v>0</v>
      </c>
      <c r="O62" s="33"/>
      <c r="P62" s="40">
        <f t="shared" si="5"/>
        <v>0</v>
      </c>
      <c r="Q62" s="32"/>
      <c r="R62" s="40">
        <f t="shared" si="6"/>
        <v>0</v>
      </c>
      <c r="S62" s="33"/>
      <c r="T62" s="40">
        <f t="shared" si="7"/>
        <v>0</v>
      </c>
      <c r="U62" s="32"/>
      <c r="V62" s="40">
        <f t="shared" si="8"/>
        <v>0</v>
      </c>
      <c r="W62" s="33"/>
      <c r="X62" s="40">
        <f t="shared" si="9"/>
        <v>0</v>
      </c>
      <c r="Y62" s="33"/>
      <c r="Z62" s="40">
        <f>X62+Y62</f>
        <v>0</v>
      </c>
      <c r="AA62" s="40"/>
      <c r="AB62" s="33"/>
      <c r="AC62" s="40"/>
      <c r="AD62" s="33">
        <v>0</v>
      </c>
      <c r="AE62" s="40">
        <f>AC62+AD62</f>
        <v>0</v>
      </c>
      <c r="AF62" s="32">
        <v>0</v>
      </c>
      <c r="AG62" s="40">
        <f>AE62+AF62</f>
        <v>0</v>
      </c>
      <c r="AH62" s="32">
        <v>0</v>
      </c>
      <c r="AI62" s="40">
        <f>AG62+AH62</f>
        <v>0</v>
      </c>
      <c r="AJ62" s="33">
        <v>0</v>
      </c>
      <c r="AK62" s="40">
        <f>AI62+AJ62</f>
        <v>0</v>
      </c>
      <c r="AL62" s="33">
        <v>0</v>
      </c>
      <c r="AM62" s="40">
        <f>AK62+AL62</f>
        <v>0</v>
      </c>
      <c r="AN62" s="33">
        <v>0</v>
      </c>
      <c r="AO62" s="40">
        <f>AM62+AN62</f>
        <v>0</v>
      </c>
      <c r="AP62" s="33">
        <v>0</v>
      </c>
      <c r="AQ62" s="40">
        <f>AO62+AP62</f>
        <v>0</v>
      </c>
      <c r="AR62" s="40"/>
      <c r="AS62" s="33"/>
      <c r="AT62" s="40"/>
      <c r="AU62" s="33">
        <v>0</v>
      </c>
      <c r="AV62" s="40">
        <f>AT62+AU62</f>
        <v>0</v>
      </c>
      <c r="AW62" s="32">
        <v>0</v>
      </c>
      <c r="AX62" s="40">
        <f>AV62+AW62</f>
        <v>0</v>
      </c>
      <c r="AY62" s="33">
        <v>0</v>
      </c>
      <c r="AZ62" s="40">
        <f>AX62+AY62</f>
        <v>0</v>
      </c>
      <c r="BA62" s="33">
        <v>0</v>
      </c>
      <c r="BB62" s="40">
        <f>AZ62+BA62</f>
        <v>0</v>
      </c>
      <c r="BC62" s="33">
        <v>0</v>
      </c>
      <c r="BD62" s="40">
        <f>BB62+BC62</f>
        <v>0</v>
      </c>
      <c r="BE62" s="33">
        <v>0</v>
      </c>
      <c r="BF62" s="40">
        <f>BD62+BE62</f>
        <v>0</v>
      </c>
      <c r="BG62" s="41" t="s">
        <v>67</v>
      </c>
      <c r="BH62" s="44">
        <v>0</v>
      </c>
      <c r="BI62" s="43"/>
    </row>
    <row r="63" spans="1:61" s="98" customFormat="1" ht="33.75" customHeight="1" x14ac:dyDescent="0.25">
      <c r="A63" s="89"/>
      <c r="B63" s="90" t="s">
        <v>68</v>
      </c>
      <c r="C63" s="91" t="s">
        <v>25</v>
      </c>
      <c r="D63" s="11">
        <f>D78+D82+D85+D88+D68+D69+D70+D71+D72+D73+D74+D76+D77+D75</f>
        <v>1957174.5</v>
      </c>
      <c r="E63" s="11">
        <f>E78+E82+E85+E88+E68+E69+E70+E71+E72+E73+E74+E76+E77+E75</f>
        <v>0</v>
      </c>
      <c r="F63" s="12">
        <f t="shared" si="0"/>
        <v>1957174.5</v>
      </c>
      <c r="G63" s="12">
        <f>G78+G82+G85+G88+G68+G69+G70+G71+G72+G73+G74+G76+G77+G75+G92</f>
        <v>333694.69675000006</v>
      </c>
      <c r="H63" s="12">
        <f t="shared" si="1"/>
        <v>2290869.1967500001</v>
      </c>
      <c r="I63" s="12">
        <f>I78+I82+I85+I88+I68+I69+I70+I71+I72+I73+I74+I76+I77+I75+I92</f>
        <v>40856.745559999996</v>
      </c>
      <c r="J63" s="12">
        <f t="shared" si="2"/>
        <v>2331725.9423100003</v>
      </c>
      <c r="K63" s="12">
        <f>K78+K82+K85+K88+K68+K69+K70+K71+K72+K73+K74+K76+K77+K75+K92+K93</f>
        <v>531809.2699999999</v>
      </c>
      <c r="L63" s="12">
        <f t="shared" si="3"/>
        <v>2863535.2123100003</v>
      </c>
      <c r="M63" s="12">
        <f>M78+M82+M85+M88+M68+M69+M70+M71+M72+M73+M74+M76+M77+M75+M92+M93</f>
        <v>0</v>
      </c>
      <c r="N63" s="12">
        <f t="shared" si="4"/>
        <v>2863535.2123100003</v>
      </c>
      <c r="O63" s="12">
        <f>O78+O82+O85+O88+O68+O69+O70+O71+O72+O73+O74+O76+O77+O75+O92+O93+O94+O95+O96+O97+O98+O99</f>
        <v>-96244.75</v>
      </c>
      <c r="P63" s="12">
        <f t="shared" si="5"/>
        <v>2767290.4623100003</v>
      </c>
      <c r="Q63" s="12">
        <f>Q78+Q82+Q85+Q88+Q68+Q69+Q70+Q71+Q72+Q73+Q74+Q76+Q77+Q75+Q92+Q93+Q94+Q95+Q96+Q97+Q98+Q99</f>
        <v>46931.813000000002</v>
      </c>
      <c r="R63" s="12">
        <f t="shared" si="6"/>
        <v>2814222.2753100004</v>
      </c>
      <c r="S63" s="12">
        <f>S78+S82+S85+S88+S68+S69+S70+S71+S72+S73+S74+S76+S77+S75+S92+S93+S94+S95+S96+S97+S98+S99+S100+S101</f>
        <v>-1510.4560000000001</v>
      </c>
      <c r="T63" s="12">
        <f t="shared" si="7"/>
        <v>2812711.8193100006</v>
      </c>
      <c r="U63" s="12">
        <f>U78+U82+U85+U88+U68+U69+U70+U71+U72+U73+U74+U76+U77+U75+U92+U93+U94+U95+U96+U97+U98+U99+U100+U101</f>
        <v>954.08699999999999</v>
      </c>
      <c r="V63" s="12">
        <f t="shared" si="8"/>
        <v>2813665.9063100005</v>
      </c>
      <c r="W63" s="12">
        <f>W78+W82+W85+W88+W68+W69+W70+W71+W72+W73+W74+W76+W77+W75+W92+W93+W94+W95+W96+W97+W98+W99+W100+W101</f>
        <v>-268589.49299999996</v>
      </c>
      <c r="X63" s="12">
        <f t="shared" si="9"/>
        <v>2545076.4133100007</v>
      </c>
      <c r="Y63" s="12">
        <f>Y78+Y82+Y85+Y88+Y68+Y69+Y70+Y71+Y72+Y73+Y74+Y76+Y77+Y75+Y92+Y93+Y94+Y95+Y96+Y97+Y98+Y99+Y100+Y101+Y102+Y103+Y104+Y105+Y106+Y107</f>
        <v>0</v>
      </c>
      <c r="Z63" s="95">
        <f>X63+Y63</f>
        <v>2545076.4133100007</v>
      </c>
      <c r="AA63" s="12">
        <f>AA78+AA82+AA85+AA88+AA68+AA69+AA70+AA71+AA72+AA73+AA74+AA76+AA77+AA75</f>
        <v>1994617.2</v>
      </c>
      <c r="AB63" s="12">
        <f>AB78+AB82+AB85+AB88+AB68+AB69+AB70+AB71+AB72+AB73+AB74+AB76+AB77+AB75</f>
        <v>0</v>
      </c>
      <c r="AC63" s="12">
        <f>AA63+AB63</f>
        <v>1994617.2</v>
      </c>
      <c r="AD63" s="12">
        <f>AD78+AD82+AD85+AD88+AD68+AD69+AD70+AD71+AD72+AD73+AD74+AD76+AD77+AD75+AD92</f>
        <v>0</v>
      </c>
      <c r="AE63" s="12">
        <f>AC63+AD63</f>
        <v>1994617.2</v>
      </c>
      <c r="AF63" s="12">
        <f>AF78+AF82+AF85+AF88+AF68+AF69+AF70+AF71+AF72+AF73+AF74+AF76+AF77+AF75+AF92</f>
        <v>0</v>
      </c>
      <c r="AG63" s="12">
        <f>AE63+AF63</f>
        <v>1994617.2</v>
      </c>
      <c r="AH63" s="12">
        <f>AH78+AH82+AH85+AH88+AH68+AH69+AH70+AH71+AH72+AH73+AH74+AH76+AH77+AH75+AH92+AH93</f>
        <v>104188.8</v>
      </c>
      <c r="AI63" s="12">
        <f>AG63+AH63</f>
        <v>2098806</v>
      </c>
      <c r="AJ63" s="12">
        <f>AJ78+AJ82+AJ85+AJ88+AJ68+AJ69+AJ70+AJ71+AJ72+AJ73+AJ74+AJ76+AJ77+AJ75+AJ92+AJ93+AJ94+AJ95+AJ96+AJ97+AJ98+AJ99</f>
        <v>90157.709000000003</v>
      </c>
      <c r="AK63" s="12">
        <f>AI63+AJ63</f>
        <v>2188963.7089999998</v>
      </c>
      <c r="AL63" s="12">
        <f>AL78+AL82+AL85+AL88+AL68+AL69+AL70+AL71+AL72+AL73+AL74+AL76+AL77+AL75+AL92+AL93+AL94+AL95+AL96+AL97+AL98+AL99+AL100+AL101</f>
        <v>-165163.55499999999</v>
      </c>
      <c r="AM63" s="12">
        <f>AK63+AL63</f>
        <v>2023800.1539999999</v>
      </c>
      <c r="AN63" s="12">
        <f>AN78+AN82+AN85+AN88+AN68+AN69+AN70+AN71+AN72+AN73+AN74+AN76+AN77+AN75+AN92+AN93+AN94+AN95+AN96+AN97+AN98+AN99+AN100+AN101</f>
        <v>14900.093000000001</v>
      </c>
      <c r="AO63" s="12">
        <f>AM63+AN63</f>
        <v>2038700.247</v>
      </c>
      <c r="AP63" s="12">
        <f>AP78+AP82+AP85+AP88+AP68+AP69+AP70+AP71+AP72+AP73+AP74+AP76+AP77+AP75+AP92+AP93+AP94+AP95+AP96+AP97+AP98+AP99+AP100+AP101+AP102+AP103+AP104+AP105+AP106+AP107</f>
        <v>17644</v>
      </c>
      <c r="AQ63" s="95">
        <f>AO63+AP63</f>
        <v>2056344.247</v>
      </c>
      <c r="AR63" s="12">
        <f>AR78+AR82+AR85+AR88+AR68+AR69+AR70+AR71+AR72+AR73+AR74+AR76+AR77+AR75</f>
        <v>1679548.2999999998</v>
      </c>
      <c r="AS63" s="12">
        <f>AS78+AS82+AS85+AS88+AS68+AS69+AS70+AS71+AS72+AS73+AS74+AS76+AS77+AS75</f>
        <v>0</v>
      </c>
      <c r="AT63" s="12">
        <f>AR63+AS63</f>
        <v>1679548.2999999998</v>
      </c>
      <c r="AU63" s="12">
        <f>AU78+AU82+AU85+AU88+AU68+AU69+AU70+AU71+AU72+AU73+AU74+AU76+AU77+AU75+AU92</f>
        <v>-231023.29</v>
      </c>
      <c r="AV63" s="12">
        <f>AT63+AU63</f>
        <v>1448525.0099999998</v>
      </c>
      <c r="AW63" s="12">
        <f>AW78+AW82+AW85+AW88+AW68+AW69+AW70+AW71+AW72+AW73+AW74+AW76+AW77+AW75+AW92+AW93</f>
        <v>0</v>
      </c>
      <c r="AX63" s="12">
        <f>AV63+AW63</f>
        <v>1448525.0099999998</v>
      </c>
      <c r="AY63" s="12">
        <f>AY78+AY82+AY85+AY88+AY68+AY69+AY70+AY71+AY72+AY73+AY74+AY76+AY77+AY75+AY92+AY93+AY94+AY95+AY96+AY97+AY98+AY99</f>
        <v>240427.576</v>
      </c>
      <c r="AZ63" s="12">
        <f>AX63+AY63</f>
        <v>1688952.5859999997</v>
      </c>
      <c r="BA63" s="12">
        <f>BA78+BA82+BA85+BA88+BA68+BA69+BA70+BA71+BA72+BA73+BA74+BA76+BA77+BA75+BA92+BA93+BA94+BA95+BA96+BA97+BA98+BA99+BA100+BA101</f>
        <v>184663.55499999999</v>
      </c>
      <c r="BB63" s="12">
        <f>AZ63+BA63</f>
        <v>1873616.1409999996</v>
      </c>
      <c r="BC63" s="12">
        <f>BC78+BC82+BC85+BC88+BC68+BC69+BC70+BC71+BC72+BC73+BC74+BC76+BC77+BC75+BC92+BC93+BC94+BC95+BC96+BC97+BC98+BC99+BC100+BC101</f>
        <v>0</v>
      </c>
      <c r="BD63" s="12">
        <f>BB63+BC63</f>
        <v>1873616.1409999996</v>
      </c>
      <c r="BE63" s="12">
        <f>BE78+BE82+BE85+BE88+BE68+BE69+BE70+BE71+BE72+BE73+BE74+BE76+BE77+BE75+BE92+BE93+BE94+BE95+BE96+BE97+BE98+BE99+BE100+BE101+BE102+BE103+BE104+BE105+BE106+BE107</f>
        <v>257044</v>
      </c>
      <c r="BF63" s="95">
        <f>BD63+BE63</f>
        <v>2130660.1409999998</v>
      </c>
      <c r="BG63" s="13"/>
      <c r="BH63" s="14"/>
      <c r="BI63" s="10"/>
    </row>
    <row r="64" spans="1:61" x14ac:dyDescent="0.35">
      <c r="A64" s="92"/>
      <c r="B64" s="93" t="s">
        <v>26</v>
      </c>
      <c r="C64" s="10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96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96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96"/>
      <c r="BG64" s="19"/>
      <c r="BH64" s="20"/>
      <c r="BI64" s="27"/>
    </row>
    <row r="65" spans="1:78" s="15" customFormat="1" hidden="1" x14ac:dyDescent="0.35">
      <c r="A65" s="16"/>
      <c r="B65" s="21" t="s">
        <v>27</v>
      </c>
      <c r="C65" s="48"/>
      <c r="D65" s="17">
        <f>D80+D68+D69+D70+D71+D72+D73+D74+D76+D77+D75</f>
        <v>904283.50000000012</v>
      </c>
      <c r="E65" s="17">
        <f>E80+E68+E69+E70+E71+E72+E73+E74+E76+E77+E75</f>
        <v>0</v>
      </c>
      <c r="F65" s="17">
        <f t="shared" si="0"/>
        <v>904283.50000000012</v>
      </c>
      <c r="G65" s="18">
        <f>G80+G68+G69+G70+G71+G72+G73+G74+G76+G77+G75+G92</f>
        <v>333694.69675000006</v>
      </c>
      <c r="H65" s="18">
        <f t="shared" si="1"/>
        <v>1237978.1967500001</v>
      </c>
      <c r="I65" s="18">
        <f>I80+I68+I69+I70+I71+I72+I73+I74+I76+I77+I75+I92</f>
        <v>40856.745559999996</v>
      </c>
      <c r="J65" s="18">
        <f t="shared" si="2"/>
        <v>1278834.9423100001</v>
      </c>
      <c r="K65" s="18">
        <f>K80+K68+K69+K70+K71+K72+K73+K74+K76+K77+K75+K92+K93</f>
        <v>531809.2699999999</v>
      </c>
      <c r="L65" s="18">
        <f t="shared" si="3"/>
        <v>1810644.2123099999</v>
      </c>
      <c r="M65" s="18">
        <f>M80+M68+M69+M70+M71+M72+M73+M74+M76+M77+M75+M92+M93</f>
        <v>0</v>
      </c>
      <c r="N65" s="18">
        <f t="shared" si="4"/>
        <v>1810644.2123099999</v>
      </c>
      <c r="O65" s="18">
        <f>O80+O68+O69+O70+O71+O72+O73+O74+O76+O77+O75+O92+O93+O94+O95+O96+O97+O98+O99</f>
        <v>-96244.75</v>
      </c>
      <c r="P65" s="18">
        <f t="shared" si="5"/>
        <v>1714399.4623099999</v>
      </c>
      <c r="Q65" s="18">
        <f>Q80+Q68+Q69+Q70+Q71+Q72+Q73+Q74+Q76+Q77+Q75+Q92+Q93+Q94+Q95+Q96+Q97+Q98+Q99</f>
        <v>46931.813000000002</v>
      </c>
      <c r="R65" s="18">
        <f t="shared" si="6"/>
        <v>1761331.2753099999</v>
      </c>
      <c r="S65" s="18">
        <f>S80+S68+S69+S70+S71+S72+S73+S74+S76+S77+S75+S92+S93+S94+S95+S96+S97+S98+S99+S100+S101</f>
        <v>-1510.4560000000001</v>
      </c>
      <c r="T65" s="18">
        <f t="shared" si="7"/>
        <v>1759820.8193099999</v>
      </c>
      <c r="U65" s="18">
        <f>U80+U68+U69+U70+U71+U72+U73+U74+U76+U77+U75+U92+U93+U94+U95+U96+U97+U98+U99+U100+U101</f>
        <v>954.08699999999999</v>
      </c>
      <c r="V65" s="18">
        <f t="shared" si="8"/>
        <v>1760774.90631</v>
      </c>
      <c r="W65" s="18">
        <f>W80+W68+W69+W70+W71+W72+W73+W74+W76+W77+W75+W92+W93+W94+W95+W96+W97+W98+W99+W100+W101</f>
        <v>-268589.49299999996</v>
      </c>
      <c r="X65" s="18">
        <f t="shared" si="9"/>
        <v>1492185.41331</v>
      </c>
      <c r="Y65" s="18">
        <f>Y80+Y68+Y69+Y70+Y71+Y72+Y73+Y74+Y76+Y77+Y75+Y92+Y93+Y94+Y95+Y96+Y97+Y98+Y99+Y100+Y101+Y102+Y103+Y104+Y105+Y106+Y107</f>
        <v>0</v>
      </c>
      <c r="Z65" s="18">
        <f t="shared" ref="Z65:Z78" si="24">X65+Y65</f>
        <v>1492185.41331</v>
      </c>
      <c r="AA65" s="18">
        <f>AA80+AA68+AA69+AA70+AA71+AA72+AA73+AA74+AA76+AA77+AA75</f>
        <v>1323402.8</v>
      </c>
      <c r="AB65" s="18">
        <f>AB80+AB68+AB69+AB70+AB71+AB72+AB73+AB74+AB76+AB77+AB75</f>
        <v>0</v>
      </c>
      <c r="AC65" s="18">
        <f t="shared" ref="AC65:AC78" si="25">AA65+AB65</f>
        <v>1323402.8</v>
      </c>
      <c r="AD65" s="18">
        <f>AD80+AD68+AD69+AD70+AD71+AD72+AD73+AD74+AD76+AD77+AD75+AD92</f>
        <v>0</v>
      </c>
      <c r="AE65" s="18">
        <f t="shared" ref="AE65:AE78" si="26">AC65+AD65</f>
        <v>1323402.8</v>
      </c>
      <c r="AF65" s="18">
        <f>AF80+AF68+AF69+AF70+AF71+AF72+AF73+AF74+AF76+AF77+AF75+AF92</f>
        <v>0</v>
      </c>
      <c r="AG65" s="18">
        <f t="shared" ref="AG65:AG78" si="27">AE65+AF65</f>
        <v>1323402.8</v>
      </c>
      <c r="AH65" s="18">
        <f>AH80+AH68+AH69+AH70+AH71+AH72+AH73+AH74+AH76+AH77+AH75+AH92+AH93</f>
        <v>104188.8</v>
      </c>
      <c r="AI65" s="18">
        <f t="shared" ref="AI65:AI78" si="28">AG65+AH65</f>
        <v>1427591.6</v>
      </c>
      <c r="AJ65" s="18">
        <f>AJ80+AJ68+AJ69+AJ70+AJ71+AJ72+AJ73+AJ74+AJ76+AJ77+AJ75+AJ92+AJ93+AJ94+AJ95+AJ96+AJ97+AJ98+AJ99</f>
        <v>90157.709000000003</v>
      </c>
      <c r="AK65" s="18">
        <f t="shared" ref="AK65:AK78" si="29">AI65+AJ65</f>
        <v>1517749.3090000001</v>
      </c>
      <c r="AL65" s="18">
        <f>AL80+AL68+AL69+AL70+AL71+AL72+AL73+AL74+AL76+AL77+AL75+AL92+AL93+AL94+AL95+AL96+AL97+AL98+AL99+AL100+AL101</f>
        <v>-165163.55499999999</v>
      </c>
      <c r="AM65" s="18">
        <f t="shared" ref="AM65:AM78" si="30">AK65+AL65</f>
        <v>1352585.7540000002</v>
      </c>
      <c r="AN65" s="18">
        <f>AN80+AN68+AN69+AN70+AN71+AN72+AN73+AN74+AN76+AN77+AN75+AN92+AN93+AN94+AN95+AN96+AN97+AN98+AN99+AN100+AN101</f>
        <v>14900.093000000001</v>
      </c>
      <c r="AO65" s="18">
        <f t="shared" ref="AO65:AO78" si="31">AM65+AN65</f>
        <v>1367485.8470000003</v>
      </c>
      <c r="AP65" s="18">
        <f>AP80+AP68+AP69+AP70+AP71+AP72+AP73+AP74+AP76+AP77+AP75+AP92+AP93+AP94+AP95+AP96+AP97+AP98+AP99+AP100+AP101+AP102+AP103+AP104+AP105+AP106+AP107</f>
        <v>17644</v>
      </c>
      <c r="AQ65" s="18">
        <f t="shared" ref="AQ65:AQ78" si="32">AO65+AP65</f>
        <v>1385129.8470000003</v>
      </c>
      <c r="AR65" s="18">
        <f>AR80+AR68+AR69+AR70+AR71+AR72+AR73+AR74+AR76+AR77+AR75</f>
        <v>918578.5</v>
      </c>
      <c r="AS65" s="18">
        <f>AS80+AS68+AS69+AS70+AS71+AS72+AS73+AS74+AS76+AS77+AS75</f>
        <v>0</v>
      </c>
      <c r="AT65" s="18">
        <f t="shared" ref="AT65:AT78" si="33">AR65+AS65</f>
        <v>918578.5</v>
      </c>
      <c r="AU65" s="18">
        <f>AU80+AU68+AU69+AU70+AU71+AU72+AU73+AU74+AU76+AU77+AU75+AU92</f>
        <v>-231023.29</v>
      </c>
      <c r="AV65" s="18">
        <f t="shared" ref="AV65:AV78" si="34">AT65+AU65</f>
        <v>687555.21</v>
      </c>
      <c r="AW65" s="18">
        <f>AW80+AW68+AW69+AW70+AW71+AW72+AW73+AW74+AW76+AW77+AW75+AW92+AW93</f>
        <v>0</v>
      </c>
      <c r="AX65" s="18">
        <f t="shared" ref="AX65:AX78" si="35">AV65+AW65</f>
        <v>687555.21</v>
      </c>
      <c r="AY65" s="18">
        <f>AY80+AY68+AY69+AY70+AY71+AY72+AY73+AY74+AY76+AY77+AY75+AY92+AY93+AY94+AY95+AY96+AY97+AY98+AY99</f>
        <v>240427.576</v>
      </c>
      <c r="AZ65" s="18">
        <f t="shared" ref="AZ65:AZ78" si="36">AX65+AY65</f>
        <v>927982.78599999996</v>
      </c>
      <c r="BA65" s="18">
        <f>BA80+BA68+BA69+BA70+BA71+BA72+BA73+BA74+BA76+BA77+BA75+BA92+BA93+BA94+BA95+BA96+BA97+BA98+BA99+BA100+BA101</f>
        <v>184663.55499999999</v>
      </c>
      <c r="BB65" s="18">
        <f t="shared" ref="BB65:BB78" si="37">AZ65+BA65</f>
        <v>1112646.341</v>
      </c>
      <c r="BC65" s="18">
        <f>BC80+BC68+BC69+BC70+BC71+BC72+BC73+BC74+BC76+BC77+BC75+BC92+BC93+BC94+BC95+BC96+BC97+BC98+BC99+BC100+BC101</f>
        <v>0</v>
      </c>
      <c r="BD65" s="18">
        <f t="shared" ref="BD65:BD78" si="38">BB65+BC65</f>
        <v>1112646.341</v>
      </c>
      <c r="BE65" s="18">
        <f>BE80+BE68+BE69+BE70+BE71+BE72+BE73+BE74+BE76+BE77+BE75+BE92+BE93+BE94+BE95+BE96+BE97+BE98+BE99+BE100+BE101+BE102+BE103+BE104+BE105+BE106+BE107</f>
        <v>257044</v>
      </c>
      <c r="BF65" s="18">
        <f t="shared" ref="BF65:BF78" si="39">BD65+BE65</f>
        <v>1369690.341</v>
      </c>
      <c r="BG65" s="19"/>
      <c r="BH65" s="20" t="s">
        <v>28</v>
      </c>
      <c r="BI65" s="27"/>
    </row>
    <row r="66" spans="1:78" x14ac:dyDescent="0.35">
      <c r="A66" s="92"/>
      <c r="B66" s="99" t="s">
        <v>29</v>
      </c>
      <c r="C66" s="106" t="s">
        <v>25</v>
      </c>
      <c r="D66" s="17">
        <f>D81+D84+D87+D90</f>
        <v>835094.7</v>
      </c>
      <c r="E66" s="17">
        <f>E81+E84+E87+E90</f>
        <v>0</v>
      </c>
      <c r="F66" s="18">
        <f t="shared" si="0"/>
        <v>835094.7</v>
      </c>
      <c r="G66" s="18">
        <f>G81+G84+G87+G90</f>
        <v>0</v>
      </c>
      <c r="H66" s="18">
        <f t="shared" si="1"/>
        <v>835094.7</v>
      </c>
      <c r="I66" s="18">
        <f>I81+I84+I87+I90</f>
        <v>0</v>
      </c>
      <c r="J66" s="18">
        <f t="shared" si="2"/>
        <v>835094.7</v>
      </c>
      <c r="K66" s="18">
        <f>K81+K84+K87+K90</f>
        <v>0</v>
      </c>
      <c r="L66" s="18">
        <f t="shared" si="3"/>
        <v>835094.7</v>
      </c>
      <c r="M66" s="18">
        <f>M81+M84+M87+M90</f>
        <v>0</v>
      </c>
      <c r="N66" s="18">
        <f t="shared" si="4"/>
        <v>835094.7</v>
      </c>
      <c r="O66" s="18">
        <f>O81+O84+O87+O90</f>
        <v>0</v>
      </c>
      <c r="P66" s="18">
        <f t="shared" si="5"/>
        <v>835094.7</v>
      </c>
      <c r="Q66" s="18">
        <f>Q81+Q84+Q87+Q90</f>
        <v>0</v>
      </c>
      <c r="R66" s="18">
        <f t="shared" si="6"/>
        <v>835094.7</v>
      </c>
      <c r="S66" s="18">
        <f>S81+S84+S87+S90</f>
        <v>0</v>
      </c>
      <c r="T66" s="18">
        <f t="shared" si="7"/>
        <v>835094.7</v>
      </c>
      <c r="U66" s="18">
        <f>U81+U84+U87+U90</f>
        <v>0</v>
      </c>
      <c r="V66" s="18">
        <f t="shared" si="8"/>
        <v>835094.7</v>
      </c>
      <c r="W66" s="18">
        <f>W81+W84+W87+W90</f>
        <v>0</v>
      </c>
      <c r="X66" s="18">
        <f t="shared" si="9"/>
        <v>835094.7</v>
      </c>
      <c r="Y66" s="18">
        <f>Y81+Y84+Y87+Y90</f>
        <v>0</v>
      </c>
      <c r="Z66" s="96">
        <f t="shared" si="24"/>
        <v>835094.7</v>
      </c>
      <c r="AA66" s="18">
        <f>AA81+AA84+AA87+AA90</f>
        <v>452260.2</v>
      </c>
      <c r="AB66" s="18">
        <f>AB81+AB84+AB87+AB90</f>
        <v>0</v>
      </c>
      <c r="AC66" s="18">
        <f t="shared" si="25"/>
        <v>452260.2</v>
      </c>
      <c r="AD66" s="18">
        <f>AD81+AD84+AD87+AD90</f>
        <v>0</v>
      </c>
      <c r="AE66" s="18">
        <f t="shared" si="26"/>
        <v>452260.2</v>
      </c>
      <c r="AF66" s="18">
        <f>AF81+AF84+AF87+AF90</f>
        <v>0</v>
      </c>
      <c r="AG66" s="18">
        <f t="shared" si="27"/>
        <v>452260.2</v>
      </c>
      <c r="AH66" s="18">
        <f>AH81+AH84+AH87+AH90</f>
        <v>0</v>
      </c>
      <c r="AI66" s="18">
        <f t="shared" si="28"/>
        <v>452260.2</v>
      </c>
      <c r="AJ66" s="18">
        <f>AJ81+AJ84+AJ87+AJ90</f>
        <v>0</v>
      </c>
      <c r="AK66" s="18">
        <f t="shared" si="29"/>
        <v>452260.2</v>
      </c>
      <c r="AL66" s="18">
        <f>AL81+AL84+AL87+AL90</f>
        <v>0</v>
      </c>
      <c r="AM66" s="18">
        <f t="shared" si="30"/>
        <v>452260.2</v>
      </c>
      <c r="AN66" s="18">
        <f>AN81+AN84+AN87+AN90</f>
        <v>0</v>
      </c>
      <c r="AO66" s="18">
        <f t="shared" si="31"/>
        <v>452260.2</v>
      </c>
      <c r="AP66" s="18">
        <f>AP81+AP84+AP87+AP90</f>
        <v>0</v>
      </c>
      <c r="AQ66" s="96">
        <f t="shared" si="32"/>
        <v>452260.2</v>
      </c>
      <c r="AR66" s="18">
        <f>AR81+AR84+AR87+AR90</f>
        <v>542015.6</v>
      </c>
      <c r="AS66" s="18">
        <f>AS81+AS84+AS87+AS90</f>
        <v>0</v>
      </c>
      <c r="AT66" s="18">
        <f t="shared" si="33"/>
        <v>542015.6</v>
      </c>
      <c r="AU66" s="18">
        <f>AU81+AU84+AU87+AU90</f>
        <v>0</v>
      </c>
      <c r="AV66" s="18">
        <f t="shared" si="34"/>
        <v>542015.6</v>
      </c>
      <c r="AW66" s="18">
        <f>AW81+AW84+AW87+AW90</f>
        <v>0</v>
      </c>
      <c r="AX66" s="18">
        <f t="shared" si="35"/>
        <v>542015.6</v>
      </c>
      <c r="AY66" s="18">
        <f>AY81+AY84+AY87+AY90</f>
        <v>0</v>
      </c>
      <c r="AZ66" s="18">
        <f t="shared" si="36"/>
        <v>542015.6</v>
      </c>
      <c r="BA66" s="18">
        <f>BA81+BA84+BA87+BA90</f>
        <v>0</v>
      </c>
      <c r="BB66" s="18">
        <f t="shared" si="37"/>
        <v>542015.6</v>
      </c>
      <c r="BC66" s="18">
        <f>BC81+BC84+BC87+BC90</f>
        <v>0</v>
      </c>
      <c r="BD66" s="18">
        <f t="shared" si="38"/>
        <v>542015.6</v>
      </c>
      <c r="BE66" s="18">
        <f>BE81+BE84+BE87+BE90</f>
        <v>0</v>
      </c>
      <c r="BF66" s="96">
        <f t="shared" si="39"/>
        <v>542015.6</v>
      </c>
      <c r="BG66" s="19"/>
      <c r="BH66" s="20"/>
      <c r="BI66" s="27"/>
    </row>
    <row r="67" spans="1:78" x14ac:dyDescent="0.35">
      <c r="A67" s="92"/>
      <c r="B67" s="99" t="s">
        <v>30</v>
      </c>
      <c r="C67" s="106" t="s">
        <v>25</v>
      </c>
      <c r="D67" s="17">
        <f>D91</f>
        <v>217796.3</v>
      </c>
      <c r="E67" s="17">
        <f>E91</f>
        <v>0</v>
      </c>
      <c r="F67" s="18">
        <f t="shared" si="0"/>
        <v>217796.3</v>
      </c>
      <c r="G67" s="18">
        <f>G91</f>
        <v>0</v>
      </c>
      <c r="H67" s="18">
        <f t="shared" si="1"/>
        <v>217796.3</v>
      </c>
      <c r="I67" s="18">
        <f>I91</f>
        <v>0</v>
      </c>
      <c r="J67" s="18">
        <f t="shared" si="2"/>
        <v>217796.3</v>
      </c>
      <c r="K67" s="18">
        <f>K91</f>
        <v>0</v>
      </c>
      <c r="L67" s="18">
        <f t="shared" si="3"/>
        <v>217796.3</v>
      </c>
      <c r="M67" s="18">
        <f>M91</f>
        <v>0</v>
      </c>
      <c r="N67" s="18">
        <f t="shared" si="4"/>
        <v>217796.3</v>
      </c>
      <c r="O67" s="18">
        <f>O91</f>
        <v>0</v>
      </c>
      <c r="P67" s="18">
        <f t="shared" si="5"/>
        <v>217796.3</v>
      </c>
      <c r="Q67" s="18">
        <f>Q91</f>
        <v>0</v>
      </c>
      <c r="R67" s="18">
        <f t="shared" si="6"/>
        <v>217796.3</v>
      </c>
      <c r="S67" s="18">
        <f>S91</f>
        <v>0</v>
      </c>
      <c r="T67" s="18">
        <f t="shared" si="7"/>
        <v>217796.3</v>
      </c>
      <c r="U67" s="18">
        <f>U91</f>
        <v>0</v>
      </c>
      <c r="V67" s="18">
        <f t="shared" si="8"/>
        <v>217796.3</v>
      </c>
      <c r="W67" s="18">
        <f>W91</f>
        <v>0</v>
      </c>
      <c r="X67" s="18">
        <f t="shared" si="9"/>
        <v>217796.3</v>
      </c>
      <c r="Y67" s="18">
        <f>Y91</f>
        <v>0</v>
      </c>
      <c r="Z67" s="96">
        <f t="shared" si="24"/>
        <v>217796.3</v>
      </c>
      <c r="AA67" s="18">
        <f>AA91</f>
        <v>218954.2</v>
      </c>
      <c r="AB67" s="18">
        <f>AB91</f>
        <v>0</v>
      </c>
      <c r="AC67" s="18">
        <f t="shared" si="25"/>
        <v>218954.2</v>
      </c>
      <c r="AD67" s="18">
        <f>AD91</f>
        <v>0</v>
      </c>
      <c r="AE67" s="18">
        <f t="shared" si="26"/>
        <v>218954.2</v>
      </c>
      <c r="AF67" s="18">
        <f>AF91</f>
        <v>0</v>
      </c>
      <c r="AG67" s="18">
        <f t="shared" si="27"/>
        <v>218954.2</v>
      </c>
      <c r="AH67" s="18">
        <f>AH91</f>
        <v>0</v>
      </c>
      <c r="AI67" s="18">
        <f t="shared" si="28"/>
        <v>218954.2</v>
      </c>
      <c r="AJ67" s="18">
        <f>AJ91</f>
        <v>0</v>
      </c>
      <c r="AK67" s="18">
        <f t="shared" si="29"/>
        <v>218954.2</v>
      </c>
      <c r="AL67" s="18">
        <f>AL91</f>
        <v>0</v>
      </c>
      <c r="AM67" s="18">
        <f t="shared" si="30"/>
        <v>218954.2</v>
      </c>
      <c r="AN67" s="18">
        <f>AN91</f>
        <v>0</v>
      </c>
      <c r="AO67" s="18">
        <f t="shared" si="31"/>
        <v>218954.2</v>
      </c>
      <c r="AP67" s="18">
        <f>AP91</f>
        <v>0</v>
      </c>
      <c r="AQ67" s="96">
        <f t="shared" si="32"/>
        <v>218954.2</v>
      </c>
      <c r="AR67" s="18">
        <f>AR91</f>
        <v>218954.2</v>
      </c>
      <c r="AS67" s="18">
        <f>AS91</f>
        <v>0</v>
      </c>
      <c r="AT67" s="18">
        <f t="shared" si="33"/>
        <v>218954.2</v>
      </c>
      <c r="AU67" s="18">
        <f>AU91</f>
        <v>0</v>
      </c>
      <c r="AV67" s="18">
        <f t="shared" si="34"/>
        <v>218954.2</v>
      </c>
      <c r="AW67" s="18">
        <f>AW91</f>
        <v>0</v>
      </c>
      <c r="AX67" s="18">
        <f t="shared" si="35"/>
        <v>218954.2</v>
      </c>
      <c r="AY67" s="18">
        <f>AY91</f>
        <v>0</v>
      </c>
      <c r="AZ67" s="18">
        <f t="shared" si="36"/>
        <v>218954.2</v>
      </c>
      <c r="BA67" s="18">
        <f>BA91</f>
        <v>0</v>
      </c>
      <c r="BB67" s="18">
        <f t="shared" si="37"/>
        <v>218954.2</v>
      </c>
      <c r="BC67" s="18">
        <f>BC91</f>
        <v>0</v>
      </c>
      <c r="BD67" s="18">
        <f t="shared" si="38"/>
        <v>218954.2</v>
      </c>
      <c r="BE67" s="18">
        <f>BE91</f>
        <v>0</v>
      </c>
      <c r="BF67" s="96">
        <f t="shared" si="39"/>
        <v>218954.2</v>
      </c>
      <c r="BG67" s="19"/>
      <c r="BH67" s="20"/>
      <c r="BI67" s="27"/>
    </row>
    <row r="68" spans="1:78" ht="54" x14ac:dyDescent="0.35">
      <c r="A68" s="92" t="s">
        <v>65</v>
      </c>
      <c r="B68" s="99" t="s">
        <v>69</v>
      </c>
      <c r="C68" s="101" t="s">
        <v>34</v>
      </c>
      <c r="D68" s="31">
        <v>96899.3</v>
      </c>
      <c r="E68" s="31"/>
      <c r="F68" s="32">
        <f t="shared" si="0"/>
        <v>96899.3</v>
      </c>
      <c r="G68" s="32"/>
      <c r="H68" s="32">
        <f t="shared" si="1"/>
        <v>96899.3</v>
      </c>
      <c r="I68" s="32"/>
      <c r="J68" s="32">
        <f t="shared" si="2"/>
        <v>96899.3</v>
      </c>
      <c r="K68" s="32">
        <v>-77399.3</v>
      </c>
      <c r="L68" s="32">
        <f t="shared" si="3"/>
        <v>19500</v>
      </c>
      <c r="M68" s="32"/>
      <c r="N68" s="32">
        <f t="shared" si="4"/>
        <v>19500</v>
      </c>
      <c r="O68" s="32"/>
      <c r="P68" s="32">
        <f t="shared" si="5"/>
        <v>19500</v>
      </c>
      <c r="Q68" s="32"/>
      <c r="R68" s="32">
        <f t="shared" si="6"/>
        <v>19500</v>
      </c>
      <c r="S68" s="32">
        <v>-19500</v>
      </c>
      <c r="T68" s="32">
        <f t="shared" si="7"/>
        <v>0</v>
      </c>
      <c r="U68" s="32"/>
      <c r="V68" s="32">
        <f t="shared" si="8"/>
        <v>0</v>
      </c>
      <c r="W68" s="32"/>
      <c r="X68" s="32">
        <f t="shared" si="9"/>
        <v>0</v>
      </c>
      <c r="Y68" s="33"/>
      <c r="Z68" s="96">
        <f t="shared" si="24"/>
        <v>0</v>
      </c>
      <c r="AA68" s="32">
        <v>301615.5</v>
      </c>
      <c r="AB68" s="32"/>
      <c r="AC68" s="32">
        <f t="shared" si="25"/>
        <v>301615.5</v>
      </c>
      <c r="AD68" s="32"/>
      <c r="AE68" s="32">
        <f t="shared" si="26"/>
        <v>301615.5</v>
      </c>
      <c r="AF68" s="32"/>
      <c r="AG68" s="32">
        <f t="shared" si="27"/>
        <v>301615.5</v>
      </c>
      <c r="AH68" s="32">
        <v>77399.3</v>
      </c>
      <c r="AI68" s="32">
        <f t="shared" si="28"/>
        <v>379014.8</v>
      </c>
      <c r="AJ68" s="32"/>
      <c r="AK68" s="32">
        <f t="shared" si="29"/>
        <v>379014.8</v>
      </c>
      <c r="AL68" s="32">
        <v>-165163.55499999999</v>
      </c>
      <c r="AM68" s="32">
        <f t="shared" si="30"/>
        <v>213851.245</v>
      </c>
      <c r="AN68" s="32"/>
      <c r="AO68" s="32">
        <f t="shared" si="31"/>
        <v>213851.245</v>
      </c>
      <c r="AP68" s="33">
        <v>-180000</v>
      </c>
      <c r="AQ68" s="96">
        <f t="shared" si="32"/>
        <v>33851.244999999995</v>
      </c>
      <c r="AR68" s="32">
        <v>0</v>
      </c>
      <c r="AS68" s="32"/>
      <c r="AT68" s="32">
        <f t="shared" si="33"/>
        <v>0</v>
      </c>
      <c r="AU68" s="32"/>
      <c r="AV68" s="32">
        <f t="shared" si="34"/>
        <v>0</v>
      </c>
      <c r="AW68" s="32"/>
      <c r="AX68" s="32">
        <f t="shared" si="35"/>
        <v>0</v>
      </c>
      <c r="AY68" s="32"/>
      <c r="AZ68" s="32">
        <f t="shared" si="36"/>
        <v>0</v>
      </c>
      <c r="BA68" s="32">
        <v>184663.55499999999</v>
      </c>
      <c r="BB68" s="32">
        <f t="shared" si="37"/>
        <v>184663.55499999999</v>
      </c>
      <c r="BC68" s="32"/>
      <c r="BD68" s="32">
        <f t="shared" si="38"/>
        <v>184663.55499999999</v>
      </c>
      <c r="BE68" s="33">
        <v>180000</v>
      </c>
      <c r="BF68" s="96">
        <f t="shared" si="39"/>
        <v>364663.55499999999</v>
      </c>
      <c r="BG68" s="4" t="s">
        <v>70</v>
      </c>
      <c r="BI68" s="34"/>
    </row>
    <row r="69" spans="1:78" ht="54" x14ac:dyDescent="0.35">
      <c r="A69" s="92" t="s">
        <v>71</v>
      </c>
      <c r="B69" s="99" t="s">
        <v>72</v>
      </c>
      <c r="C69" s="101" t="s">
        <v>34</v>
      </c>
      <c r="D69" s="31">
        <v>23507.200000000001</v>
      </c>
      <c r="E69" s="31"/>
      <c r="F69" s="32">
        <f t="shared" si="0"/>
        <v>23507.200000000001</v>
      </c>
      <c r="G69" s="32"/>
      <c r="H69" s="32">
        <f t="shared" si="1"/>
        <v>23507.200000000001</v>
      </c>
      <c r="I69" s="32"/>
      <c r="J69" s="32">
        <f t="shared" si="2"/>
        <v>23507.200000000001</v>
      </c>
      <c r="K69" s="32"/>
      <c r="L69" s="32">
        <f t="shared" si="3"/>
        <v>23507.200000000001</v>
      </c>
      <c r="M69" s="32"/>
      <c r="N69" s="32">
        <f t="shared" si="4"/>
        <v>23507.200000000001</v>
      </c>
      <c r="O69" s="32"/>
      <c r="P69" s="32">
        <f t="shared" si="5"/>
        <v>23507.200000000001</v>
      </c>
      <c r="Q69" s="32"/>
      <c r="R69" s="32">
        <f t="shared" si="6"/>
        <v>23507.200000000001</v>
      </c>
      <c r="S69" s="32"/>
      <c r="T69" s="32">
        <f t="shared" si="7"/>
        <v>23507.200000000001</v>
      </c>
      <c r="U69" s="32"/>
      <c r="V69" s="32">
        <f t="shared" si="8"/>
        <v>23507.200000000001</v>
      </c>
      <c r="W69" s="32">
        <v>-2115.7930000000001</v>
      </c>
      <c r="X69" s="32">
        <f t="shared" si="9"/>
        <v>21391.406999999999</v>
      </c>
      <c r="Y69" s="33"/>
      <c r="Z69" s="96">
        <f t="shared" si="24"/>
        <v>21391.406999999999</v>
      </c>
      <c r="AA69" s="32">
        <v>50000</v>
      </c>
      <c r="AB69" s="32"/>
      <c r="AC69" s="32">
        <f t="shared" si="25"/>
        <v>50000</v>
      </c>
      <c r="AD69" s="32"/>
      <c r="AE69" s="32">
        <f t="shared" si="26"/>
        <v>50000</v>
      </c>
      <c r="AF69" s="32"/>
      <c r="AG69" s="32">
        <f t="shared" si="27"/>
        <v>50000</v>
      </c>
      <c r="AH69" s="32"/>
      <c r="AI69" s="32">
        <f t="shared" si="28"/>
        <v>50000</v>
      </c>
      <c r="AJ69" s="32"/>
      <c r="AK69" s="32">
        <f t="shared" si="29"/>
        <v>50000</v>
      </c>
      <c r="AL69" s="32"/>
      <c r="AM69" s="32">
        <f t="shared" si="30"/>
        <v>50000</v>
      </c>
      <c r="AN69" s="32">
        <v>2115.7930000000001</v>
      </c>
      <c r="AO69" s="32">
        <f t="shared" si="31"/>
        <v>52115.792999999998</v>
      </c>
      <c r="AP69" s="33"/>
      <c r="AQ69" s="96">
        <f t="shared" si="32"/>
        <v>52115.792999999998</v>
      </c>
      <c r="AR69" s="32">
        <v>0</v>
      </c>
      <c r="AS69" s="32"/>
      <c r="AT69" s="32">
        <f t="shared" si="33"/>
        <v>0</v>
      </c>
      <c r="AU69" s="32"/>
      <c r="AV69" s="32">
        <f t="shared" si="34"/>
        <v>0</v>
      </c>
      <c r="AW69" s="32"/>
      <c r="AX69" s="32">
        <f t="shared" si="35"/>
        <v>0</v>
      </c>
      <c r="AY69" s="32"/>
      <c r="AZ69" s="32">
        <f t="shared" si="36"/>
        <v>0</v>
      </c>
      <c r="BA69" s="32"/>
      <c r="BB69" s="32">
        <f t="shared" si="37"/>
        <v>0</v>
      </c>
      <c r="BC69" s="32"/>
      <c r="BD69" s="32">
        <f t="shared" si="38"/>
        <v>0</v>
      </c>
      <c r="BE69" s="33"/>
      <c r="BF69" s="96">
        <f t="shared" si="39"/>
        <v>0</v>
      </c>
      <c r="BG69" s="4" t="s">
        <v>73</v>
      </c>
      <c r="BI69" s="34"/>
    </row>
    <row r="70" spans="1:78" ht="54" x14ac:dyDescent="0.35">
      <c r="A70" s="92" t="s">
        <v>74</v>
      </c>
      <c r="B70" s="99" t="s">
        <v>75</v>
      </c>
      <c r="C70" s="101" t="s">
        <v>34</v>
      </c>
      <c r="D70" s="31">
        <v>80000</v>
      </c>
      <c r="E70" s="31"/>
      <c r="F70" s="32">
        <f t="shared" si="0"/>
        <v>80000</v>
      </c>
      <c r="G70" s="32"/>
      <c r="H70" s="32">
        <f t="shared" si="1"/>
        <v>80000</v>
      </c>
      <c r="I70" s="32"/>
      <c r="J70" s="32">
        <f t="shared" si="2"/>
        <v>80000</v>
      </c>
      <c r="K70" s="32"/>
      <c r="L70" s="32">
        <f t="shared" si="3"/>
        <v>80000</v>
      </c>
      <c r="M70" s="32"/>
      <c r="N70" s="32">
        <f t="shared" si="4"/>
        <v>80000</v>
      </c>
      <c r="O70" s="32">
        <v>-72000</v>
      </c>
      <c r="P70" s="32">
        <f t="shared" si="5"/>
        <v>8000</v>
      </c>
      <c r="Q70" s="32"/>
      <c r="R70" s="32">
        <f t="shared" si="6"/>
        <v>8000</v>
      </c>
      <c r="S70" s="32"/>
      <c r="T70" s="32">
        <f t="shared" si="7"/>
        <v>8000</v>
      </c>
      <c r="U70" s="32"/>
      <c r="V70" s="32">
        <f t="shared" si="8"/>
        <v>8000</v>
      </c>
      <c r="W70" s="32">
        <v>-8000</v>
      </c>
      <c r="X70" s="32">
        <f t="shared" si="9"/>
        <v>0</v>
      </c>
      <c r="Y70" s="33"/>
      <c r="Z70" s="96">
        <f t="shared" si="24"/>
        <v>0</v>
      </c>
      <c r="AA70" s="32">
        <v>100530.1</v>
      </c>
      <c r="AB70" s="32"/>
      <c r="AC70" s="32">
        <f t="shared" si="25"/>
        <v>100530.1</v>
      </c>
      <c r="AD70" s="32"/>
      <c r="AE70" s="32">
        <f t="shared" si="26"/>
        <v>100530.1</v>
      </c>
      <c r="AF70" s="32"/>
      <c r="AG70" s="32">
        <f t="shared" si="27"/>
        <v>100530.1</v>
      </c>
      <c r="AH70" s="32"/>
      <c r="AI70" s="32">
        <f t="shared" si="28"/>
        <v>100530.1</v>
      </c>
      <c r="AJ70" s="32"/>
      <c r="AK70" s="32">
        <f t="shared" si="29"/>
        <v>100530.1</v>
      </c>
      <c r="AL70" s="32"/>
      <c r="AM70" s="32">
        <f t="shared" si="30"/>
        <v>100530.1</v>
      </c>
      <c r="AN70" s="32">
        <v>8000</v>
      </c>
      <c r="AO70" s="32">
        <f t="shared" si="31"/>
        <v>108530.1</v>
      </c>
      <c r="AP70" s="33"/>
      <c r="AQ70" s="96">
        <f t="shared" si="32"/>
        <v>108530.1</v>
      </c>
      <c r="AR70" s="32">
        <v>118578.5</v>
      </c>
      <c r="AS70" s="32"/>
      <c r="AT70" s="32">
        <f t="shared" si="33"/>
        <v>118578.5</v>
      </c>
      <c r="AU70" s="32"/>
      <c r="AV70" s="32">
        <f t="shared" si="34"/>
        <v>118578.5</v>
      </c>
      <c r="AW70" s="32"/>
      <c r="AX70" s="32">
        <f t="shared" si="35"/>
        <v>118578.5</v>
      </c>
      <c r="AY70" s="32">
        <v>72000</v>
      </c>
      <c r="AZ70" s="32">
        <f t="shared" si="36"/>
        <v>190578.5</v>
      </c>
      <c r="BA70" s="32"/>
      <c r="BB70" s="32">
        <f t="shared" si="37"/>
        <v>190578.5</v>
      </c>
      <c r="BC70" s="32"/>
      <c r="BD70" s="32">
        <f t="shared" si="38"/>
        <v>190578.5</v>
      </c>
      <c r="BE70" s="33"/>
      <c r="BF70" s="96">
        <f t="shared" si="39"/>
        <v>190578.5</v>
      </c>
      <c r="BG70" s="4" t="s">
        <v>76</v>
      </c>
      <c r="BI70" s="34"/>
    </row>
    <row r="71" spans="1:78" ht="54" x14ac:dyDescent="0.35">
      <c r="A71" s="92" t="s">
        <v>77</v>
      </c>
      <c r="B71" s="99" t="s">
        <v>78</v>
      </c>
      <c r="C71" s="101" t="s">
        <v>34</v>
      </c>
      <c r="D71" s="31">
        <v>43764.3</v>
      </c>
      <c r="E71" s="31"/>
      <c r="F71" s="32">
        <f t="shared" si="0"/>
        <v>43764.3</v>
      </c>
      <c r="G71" s="32"/>
      <c r="H71" s="32">
        <f t="shared" si="1"/>
        <v>43764.3</v>
      </c>
      <c r="I71" s="32"/>
      <c r="J71" s="32">
        <f t="shared" si="2"/>
        <v>43764.3</v>
      </c>
      <c r="K71" s="32"/>
      <c r="L71" s="32">
        <f t="shared" si="3"/>
        <v>43764.3</v>
      </c>
      <c r="M71" s="32"/>
      <c r="N71" s="32">
        <f t="shared" si="4"/>
        <v>43764.3</v>
      </c>
      <c r="O71" s="32">
        <v>-43764.3</v>
      </c>
      <c r="P71" s="32">
        <f t="shared" si="5"/>
        <v>0</v>
      </c>
      <c r="Q71" s="32"/>
      <c r="R71" s="32">
        <f t="shared" si="6"/>
        <v>0</v>
      </c>
      <c r="S71" s="32"/>
      <c r="T71" s="32">
        <f t="shared" si="7"/>
        <v>0</v>
      </c>
      <c r="U71" s="32"/>
      <c r="V71" s="32">
        <f t="shared" si="8"/>
        <v>0</v>
      </c>
      <c r="W71" s="32"/>
      <c r="X71" s="32">
        <f t="shared" si="9"/>
        <v>0</v>
      </c>
      <c r="Y71" s="33"/>
      <c r="Z71" s="96">
        <f t="shared" si="24"/>
        <v>0</v>
      </c>
      <c r="AA71" s="32">
        <v>0</v>
      </c>
      <c r="AB71" s="32"/>
      <c r="AC71" s="32">
        <f t="shared" si="25"/>
        <v>0</v>
      </c>
      <c r="AD71" s="32"/>
      <c r="AE71" s="32">
        <f t="shared" si="26"/>
        <v>0</v>
      </c>
      <c r="AF71" s="32"/>
      <c r="AG71" s="32">
        <f t="shared" si="27"/>
        <v>0</v>
      </c>
      <c r="AH71" s="32"/>
      <c r="AI71" s="32">
        <f t="shared" si="28"/>
        <v>0</v>
      </c>
      <c r="AJ71" s="32">
        <v>43764.3</v>
      </c>
      <c r="AK71" s="32">
        <f t="shared" si="29"/>
        <v>43764.3</v>
      </c>
      <c r="AL71" s="32"/>
      <c r="AM71" s="32">
        <f t="shared" si="30"/>
        <v>43764.3</v>
      </c>
      <c r="AN71" s="32"/>
      <c r="AO71" s="32">
        <f t="shared" si="31"/>
        <v>43764.3</v>
      </c>
      <c r="AP71" s="33"/>
      <c r="AQ71" s="96">
        <f t="shared" si="32"/>
        <v>43764.3</v>
      </c>
      <c r="AR71" s="32">
        <v>0</v>
      </c>
      <c r="AS71" s="32"/>
      <c r="AT71" s="32">
        <f t="shared" si="33"/>
        <v>0</v>
      </c>
      <c r="AU71" s="32"/>
      <c r="AV71" s="32">
        <f t="shared" si="34"/>
        <v>0</v>
      </c>
      <c r="AW71" s="32"/>
      <c r="AX71" s="32">
        <f t="shared" si="35"/>
        <v>0</v>
      </c>
      <c r="AY71" s="32"/>
      <c r="AZ71" s="32">
        <f t="shared" si="36"/>
        <v>0</v>
      </c>
      <c r="BA71" s="32"/>
      <c r="BB71" s="32">
        <f t="shared" si="37"/>
        <v>0</v>
      </c>
      <c r="BC71" s="32"/>
      <c r="BD71" s="32">
        <f t="shared" si="38"/>
        <v>0</v>
      </c>
      <c r="BE71" s="33"/>
      <c r="BF71" s="96">
        <f t="shared" si="39"/>
        <v>0</v>
      </c>
      <c r="BG71" s="4" t="s">
        <v>79</v>
      </c>
      <c r="BI71" s="34"/>
    </row>
    <row r="72" spans="1:78" ht="54" x14ac:dyDescent="0.35">
      <c r="A72" s="92" t="s">
        <v>80</v>
      </c>
      <c r="B72" s="99" t="s">
        <v>81</v>
      </c>
      <c r="C72" s="101" t="s">
        <v>34</v>
      </c>
      <c r="D72" s="31">
        <v>4784.2999999999993</v>
      </c>
      <c r="E72" s="31"/>
      <c r="F72" s="32">
        <f t="shared" si="0"/>
        <v>4784.2999999999993</v>
      </c>
      <c r="G72" s="32"/>
      <c r="H72" s="32">
        <f t="shared" si="1"/>
        <v>4784.2999999999993</v>
      </c>
      <c r="I72" s="32"/>
      <c r="J72" s="32">
        <f t="shared" si="2"/>
        <v>4784.2999999999993</v>
      </c>
      <c r="K72" s="32"/>
      <c r="L72" s="32">
        <f t="shared" si="3"/>
        <v>4784.2999999999993</v>
      </c>
      <c r="M72" s="32"/>
      <c r="N72" s="32">
        <f t="shared" si="4"/>
        <v>4784.2999999999993</v>
      </c>
      <c r="O72" s="32"/>
      <c r="P72" s="32">
        <f t="shared" si="5"/>
        <v>4784.2999999999993</v>
      </c>
      <c r="Q72" s="32"/>
      <c r="R72" s="32">
        <f t="shared" si="6"/>
        <v>4784.2999999999993</v>
      </c>
      <c r="S72" s="32"/>
      <c r="T72" s="32">
        <f t="shared" si="7"/>
        <v>4784.2999999999993</v>
      </c>
      <c r="U72" s="32"/>
      <c r="V72" s="32">
        <f t="shared" si="8"/>
        <v>4784.2999999999993</v>
      </c>
      <c r="W72" s="32">
        <v>-4784.3</v>
      </c>
      <c r="X72" s="32">
        <f t="shared" si="9"/>
        <v>0</v>
      </c>
      <c r="Y72" s="33"/>
      <c r="Z72" s="96">
        <f t="shared" si="24"/>
        <v>0</v>
      </c>
      <c r="AA72" s="32">
        <v>0</v>
      </c>
      <c r="AB72" s="32"/>
      <c r="AC72" s="32">
        <f t="shared" si="25"/>
        <v>0</v>
      </c>
      <c r="AD72" s="32"/>
      <c r="AE72" s="32">
        <f t="shared" si="26"/>
        <v>0</v>
      </c>
      <c r="AF72" s="32"/>
      <c r="AG72" s="32">
        <f t="shared" si="27"/>
        <v>0</v>
      </c>
      <c r="AH72" s="32"/>
      <c r="AI72" s="32">
        <f t="shared" si="28"/>
        <v>0</v>
      </c>
      <c r="AJ72" s="32"/>
      <c r="AK72" s="32">
        <f t="shared" si="29"/>
        <v>0</v>
      </c>
      <c r="AL72" s="32"/>
      <c r="AM72" s="32">
        <f t="shared" si="30"/>
        <v>0</v>
      </c>
      <c r="AN72" s="32">
        <v>4784.3</v>
      </c>
      <c r="AO72" s="32">
        <f t="shared" si="31"/>
        <v>4784.3</v>
      </c>
      <c r="AP72" s="33"/>
      <c r="AQ72" s="96">
        <f t="shared" si="32"/>
        <v>4784.3</v>
      </c>
      <c r="AR72" s="32">
        <v>0</v>
      </c>
      <c r="AS72" s="32"/>
      <c r="AT72" s="32">
        <f t="shared" si="33"/>
        <v>0</v>
      </c>
      <c r="AU72" s="32"/>
      <c r="AV72" s="32">
        <f t="shared" si="34"/>
        <v>0</v>
      </c>
      <c r="AW72" s="32"/>
      <c r="AX72" s="32">
        <f t="shared" si="35"/>
        <v>0</v>
      </c>
      <c r="AY72" s="32"/>
      <c r="AZ72" s="32">
        <f t="shared" si="36"/>
        <v>0</v>
      </c>
      <c r="BA72" s="32"/>
      <c r="BB72" s="32">
        <f t="shared" si="37"/>
        <v>0</v>
      </c>
      <c r="BC72" s="32"/>
      <c r="BD72" s="32">
        <f t="shared" si="38"/>
        <v>0</v>
      </c>
      <c r="BE72" s="33"/>
      <c r="BF72" s="96">
        <f t="shared" si="39"/>
        <v>0</v>
      </c>
      <c r="BG72" s="4" t="s">
        <v>82</v>
      </c>
      <c r="BI72" s="34"/>
    </row>
    <row r="73" spans="1:78" ht="54" x14ac:dyDescent="0.35">
      <c r="A73" s="92" t="s">
        <v>83</v>
      </c>
      <c r="B73" s="99" t="s">
        <v>84</v>
      </c>
      <c r="C73" s="101" t="s">
        <v>34</v>
      </c>
      <c r="D73" s="31">
        <v>26891</v>
      </c>
      <c r="E73" s="31"/>
      <c r="F73" s="32">
        <f t="shared" si="0"/>
        <v>26891</v>
      </c>
      <c r="G73" s="32"/>
      <c r="H73" s="32">
        <f t="shared" si="1"/>
        <v>26891</v>
      </c>
      <c r="I73" s="32"/>
      <c r="J73" s="32">
        <f t="shared" si="2"/>
        <v>26891</v>
      </c>
      <c r="K73" s="32"/>
      <c r="L73" s="32">
        <f t="shared" si="3"/>
        <v>26891</v>
      </c>
      <c r="M73" s="32"/>
      <c r="N73" s="32">
        <f t="shared" si="4"/>
        <v>26891</v>
      </c>
      <c r="O73" s="32"/>
      <c r="P73" s="32">
        <f t="shared" si="5"/>
        <v>26891</v>
      </c>
      <c r="Q73" s="32"/>
      <c r="R73" s="32">
        <f t="shared" si="6"/>
        <v>26891</v>
      </c>
      <c r="S73" s="32"/>
      <c r="T73" s="32">
        <f t="shared" si="7"/>
        <v>26891</v>
      </c>
      <c r="U73" s="32"/>
      <c r="V73" s="32">
        <f t="shared" si="8"/>
        <v>26891</v>
      </c>
      <c r="W73" s="32"/>
      <c r="X73" s="32">
        <f t="shared" si="9"/>
        <v>26891</v>
      </c>
      <c r="Y73" s="33"/>
      <c r="Z73" s="96">
        <f t="shared" si="24"/>
        <v>26891</v>
      </c>
      <c r="AA73" s="32">
        <v>0</v>
      </c>
      <c r="AB73" s="32"/>
      <c r="AC73" s="32">
        <f t="shared" si="25"/>
        <v>0</v>
      </c>
      <c r="AD73" s="32"/>
      <c r="AE73" s="32">
        <f t="shared" si="26"/>
        <v>0</v>
      </c>
      <c r="AF73" s="32"/>
      <c r="AG73" s="32">
        <f t="shared" si="27"/>
        <v>0</v>
      </c>
      <c r="AH73" s="32"/>
      <c r="AI73" s="32">
        <f t="shared" si="28"/>
        <v>0</v>
      </c>
      <c r="AJ73" s="32"/>
      <c r="AK73" s="32">
        <f t="shared" si="29"/>
        <v>0</v>
      </c>
      <c r="AL73" s="32"/>
      <c r="AM73" s="32">
        <f t="shared" si="30"/>
        <v>0</v>
      </c>
      <c r="AN73" s="32"/>
      <c r="AO73" s="32">
        <f t="shared" si="31"/>
        <v>0</v>
      </c>
      <c r="AP73" s="33"/>
      <c r="AQ73" s="96">
        <f t="shared" si="32"/>
        <v>0</v>
      </c>
      <c r="AR73" s="32">
        <v>0</v>
      </c>
      <c r="AS73" s="32"/>
      <c r="AT73" s="32">
        <f t="shared" si="33"/>
        <v>0</v>
      </c>
      <c r="AU73" s="32"/>
      <c r="AV73" s="32">
        <f t="shared" si="34"/>
        <v>0</v>
      </c>
      <c r="AW73" s="32"/>
      <c r="AX73" s="32">
        <f t="shared" si="35"/>
        <v>0</v>
      </c>
      <c r="AY73" s="32"/>
      <c r="AZ73" s="32">
        <f t="shared" si="36"/>
        <v>0</v>
      </c>
      <c r="BA73" s="32"/>
      <c r="BB73" s="32">
        <f t="shared" si="37"/>
        <v>0</v>
      </c>
      <c r="BC73" s="32"/>
      <c r="BD73" s="32">
        <f t="shared" si="38"/>
        <v>0</v>
      </c>
      <c r="BE73" s="33"/>
      <c r="BF73" s="96">
        <f t="shared" si="39"/>
        <v>0</v>
      </c>
      <c r="BG73" s="4" t="s">
        <v>85</v>
      </c>
      <c r="BI73" s="34"/>
    </row>
    <row r="74" spans="1:78" ht="72" x14ac:dyDescent="0.35">
      <c r="A74" s="92" t="s">
        <v>86</v>
      </c>
      <c r="B74" s="99" t="s">
        <v>87</v>
      </c>
      <c r="C74" s="101" t="s">
        <v>88</v>
      </c>
      <c r="D74" s="31">
        <v>8990</v>
      </c>
      <c r="E74" s="31"/>
      <c r="F74" s="32">
        <f t="shared" si="0"/>
        <v>8990</v>
      </c>
      <c r="G74" s="32"/>
      <c r="H74" s="32">
        <f t="shared" si="1"/>
        <v>8990</v>
      </c>
      <c r="I74" s="32"/>
      <c r="J74" s="32">
        <f t="shared" si="2"/>
        <v>8990</v>
      </c>
      <c r="K74" s="32"/>
      <c r="L74" s="32">
        <f t="shared" si="3"/>
        <v>8990</v>
      </c>
      <c r="M74" s="32"/>
      <c r="N74" s="32">
        <f t="shared" si="4"/>
        <v>8990</v>
      </c>
      <c r="O74" s="32"/>
      <c r="P74" s="32">
        <f t="shared" si="5"/>
        <v>8990</v>
      </c>
      <c r="Q74" s="32"/>
      <c r="R74" s="32">
        <f t="shared" si="6"/>
        <v>8990</v>
      </c>
      <c r="S74" s="32"/>
      <c r="T74" s="32">
        <f t="shared" si="7"/>
        <v>8990</v>
      </c>
      <c r="U74" s="32"/>
      <c r="V74" s="32">
        <f t="shared" si="8"/>
        <v>8990</v>
      </c>
      <c r="W74" s="32"/>
      <c r="X74" s="32">
        <f t="shared" si="9"/>
        <v>8990</v>
      </c>
      <c r="Y74" s="33"/>
      <c r="Z74" s="96">
        <f t="shared" si="24"/>
        <v>8990</v>
      </c>
      <c r="AA74" s="32">
        <v>0</v>
      </c>
      <c r="AB74" s="32"/>
      <c r="AC74" s="32">
        <f t="shared" si="25"/>
        <v>0</v>
      </c>
      <c r="AD74" s="32"/>
      <c r="AE74" s="32">
        <f t="shared" si="26"/>
        <v>0</v>
      </c>
      <c r="AF74" s="32"/>
      <c r="AG74" s="32">
        <f t="shared" si="27"/>
        <v>0</v>
      </c>
      <c r="AH74" s="32"/>
      <c r="AI74" s="32">
        <f t="shared" si="28"/>
        <v>0</v>
      </c>
      <c r="AJ74" s="32"/>
      <c r="AK74" s="32">
        <f t="shared" si="29"/>
        <v>0</v>
      </c>
      <c r="AL74" s="32"/>
      <c r="AM74" s="32">
        <f t="shared" si="30"/>
        <v>0</v>
      </c>
      <c r="AN74" s="32"/>
      <c r="AO74" s="32">
        <f t="shared" si="31"/>
        <v>0</v>
      </c>
      <c r="AP74" s="33"/>
      <c r="AQ74" s="96">
        <f t="shared" si="32"/>
        <v>0</v>
      </c>
      <c r="AR74" s="32">
        <v>0</v>
      </c>
      <c r="AS74" s="32"/>
      <c r="AT74" s="32">
        <f t="shared" si="33"/>
        <v>0</v>
      </c>
      <c r="AU74" s="32"/>
      <c r="AV74" s="32">
        <f t="shared" si="34"/>
        <v>0</v>
      </c>
      <c r="AW74" s="32"/>
      <c r="AX74" s="32">
        <f t="shared" si="35"/>
        <v>0</v>
      </c>
      <c r="AY74" s="32"/>
      <c r="AZ74" s="32">
        <f t="shared" si="36"/>
        <v>0</v>
      </c>
      <c r="BA74" s="32"/>
      <c r="BB74" s="32">
        <f t="shared" si="37"/>
        <v>0</v>
      </c>
      <c r="BC74" s="32"/>
      <c r="BD74" s="32">
        <f t="shared" si="38"/>
        <v>0</v>
      </c>
      <c r="BE74" s="33"/>
      <c r="BF74" s="96">
        <f t="shared" si="39"/>
        <v>0</v>
      </c>
      <c r="BG74" s="4" t="s">
        <v>89</v>
      </c>
      <c r="BI74" s="34"/>
    </row>
    <row r="75" spans="1:78" ht="72" x14ac:dyDescent="0.35">
      <c r="A75" s="92" t="s">
        <v>90</v>
      </c>
      <c r="B75" s="99" t="s">
        <v>91</v>
      </c>
      <c r="C75" s="101" t="s">
        <v>88</v>
      </c>
      <c r="D75" s="31">
        <v>9201</v>
      </c>
      <c r="E75" s="31"/>
      <c r="F75" s="32">
        <f t="shared" si="0"/>
        <v>9201</v>
      </c>
      <c r="G75" s="32"/>
      <c r="H75" s="32">
        <f t="shared" si="1"/>
        <v>9201</v>
      </c>
      <c r="I75" s="32"/>
      <c r="J75" s="32">
        <f t="shared" si="2"/>
        <v>9201</v>
      </c>
      <c r="K75" s="32"/>
      <c r="L75" s="32">
        <f t="shared" si="3"/>
        <v>9201</v>
      </c>
      <c r="M75" s="32"/>
      <c r="N75" s="32">
        <f t="shared" si="4"/>
        <v>9201</v>
      </c>
      <c r="O75" s="32"/>
      <c r="P75" s="32">
        <f t="shared" si="5"/>
        <v>9201</v>
      </c>
      <c r="Q75" s="32"/>
      <c r="R75" s="32">
        <f t="shared" si="6"/>
        <v>9201</v>
      </c>
      <c r="S75" s="32"/>
      <c r="T75" s="32">
        <f t="shared" si="7"/>
        <v>9201</v>
      </c>
      <c r="U75" s="32"/>
      <c r="V75" s="32">
        <f t="shared" si="8"/>
        <v>9201</v>
      </c>
      <c r="W75" s="32"/>
      <c r="X75" s="32">
        <f t="shared" si="9"/>
        <v>9201</v>
      </c>
      <c r="Y75" s="33"/>
      <c r="Z75" s="96">
        <f t="shared" si="24"/>
        <v>9201</v>
      </c>
      <c r="AA75" s="32">
        <v>0</v>
      </c>
      <c r="AB75" s="32"/>
      <c r="AC75" s="32">
        <f t="shared" si="25"/>
        <v>0</v>
      </c>
      <c r="AD75" s="32"/>
      <c r="AE75" s="32">
        <f t="shared" si="26"/>
        <v>0</v>
      </c>
      <c r="AF75" s="32"/>
      <c r="AG75" s="32">
        <f t="shared" si="27"/>
        <v>0</v>
      </c>
      <c r="AH75" s="32"/>
      <c r="AI75" s="32">
        <f t="shared" si="28"/>
        <v>0</v>
      </c>
      <c r="AJ75" s="32"/>
      <c r="AK75" s="32">
        <f t="shared" si="29"/>
        <v>0</v>
      </c>
      <c r="AL75" s="32"/>
      <c r="AM75" s="32">
        <f t="shared" si="30"/>
        <v>0</v>
      </c>
      <c r="AN75" s="32"/>
      <c r="AO75" s="32">
        <f t="shared" si="31"/>
        <v>0</v>
      </c>
      <c r="AP75" s="33"/>
      <c r="AQ75" s="96">
        <f t="shared" si="32"/>
        <v>0</v>
      </c>
      <c r="AR75" s="32">
        <v>0</v>
      </c>
      <c r="AS75" s="32"/>
      <c r="AT75" s="32">
        <f t="shared" si="33"/>
        <v>0</v>
      </c>
      <c r="AU75" s="32"/>
      <c r="AV75" s="32">
        <f t="shared" si="34"/>
        <v>0</v>
      </c>
      <c r="AW75" s="32"/>
      <c r="AX75" s="32">
        <f t="shared" si="35"/>
        <v>0</v>
      </c>
      <c r="AY75" s="32"/>
      <c r="AZ75" s="32">
        <f t="shared" si="36"/>
        <v>0</v>
      </c>
      <c r="BA75" s="32"/>
      <c r="BB75" s="32">
        <f t="shared" si="37"/>
        <v>0</v>
      </c>
      <c r="BC75" s="32"/>
      <c r="BD75" s="32">
        <f t="shared" si="38"/>
        <v>0</v>
      </c>
      <c r="BE75" s="33"/>
      <c r="BF75" s="96">
        <f t="shared" si="39"/>
        <v>0</v>
      </c>
      <c r="BG75" s="4" t="s">
        <v>92</v>
      </c>
      <c r="BI75" s="34"/>
    </row>
    <row r="76" spans="1:78" ht="54" x14ac:dyDescent="0.35">
      <c r="A76" s="92" t="s">
        <v>93</v>
      </c>
      <c r="B76" s="99" t="s">
        <v>94</v>
      </c>
      <c r="C76" s="101" t="s">
        <v>34</v>
      </c>
      <c r="D76" s="31">
        <v>4000</v>
      </c>
      <c r="E76" s="31"/>
      <c r="F76" s="32">
        <f t="shared" si="0"/>
        <v>4000</v>
      </c>
      <c r="G76" s="32"/>
      <c r="H76" s="32">
        <f t="shared" si="1"/>
        <v>4000</v>
      </c>
      <c r="I76" s="32"/>
      <c r="J76" s="32">
        <f t="shared" si="2"/>
        <v>4000</v>
      </c>
      <c r="K76" s="32"/>
      <c r="L76" s="32">
        <f t="shared" si="3"/>
        <v>4000</v>
      </c>
      <c r="M76" s="32"/>
      <c r="N76" s="32">
        <f t="shared" si="4"/>
        <v>4000</v>
      </c>
      <c r="O76" s="32"/>
      <c r="P76" s="32">
        <f t="shared" si="5"/>
        <v>4000</v>
      </c>
      <c r="Q76" s="32"/>
      <c r="R76" s="32">
        <f t="shared" si="6"/>
        <v>4000</v>
      </c>
      <c r="S76" s="32"/>
      <c r="T76" s="32">
        <f t="shared" si="7"/>
        <v>4000</v>
      </c>
      <c r="U76" s="32"/>
      <c r="V76" s="32">
        <f t="shared" si="8"/>
        <v>4000</v>
      </c>
      <c r="W76" s="32"/>
      <c r="X76" s="32">
        <f t="shared" si="9"/>
        <v>4000</v>
      </c>
      <c r="Y76" s="33"/>
      <c r="Z76" s="96">
        <f t="shared" si="24"/>
        <v>4000</v>
      </c>
      <c r="AA76" s="32">
        <v>34485.800000000003</v>
      </c>
      <c r="AB76" s="32"/>
      <c r="AC76" s="32">
        <f t="shared" si="25"/>
        <v>34485.800000000003</v>
      </c>
      <c r="AD76" s="32"/>
      <c r="AE76" s="32">
        <f t="shared" si="26"/>
        <v>34485.800000000003</v>
      </c>
      <c r="AF76" s="32"/>
      <c r="AG76" s="32">
        <f t="shared" si="27"/>
        <v>34485.800000000003</v>
      </c>
      <c r="AH76" s="32"/>
      <c r="AI76" s="32">
        <f t="shared" si="28"/>
        <v>34485.800000000003</v>
      </c>
      <c r="AJ76" s="32"/>
      <c r="AK76" s="32">
        <f t="shared" si="29"/>
        <v>34485.800000000003</v>
      </c>
      <c r="AL76" s="32"/>
      <c r="AM76" s="32">
        <f t="shared" si="30"/>
        <v>34485.800000000003</v>
      </c>
      <c r="AN76" s="32"/>
      <c r="AO76" s="32">
        <f t="shared" si="31"/>
        <v>34485.800000000003</v>
      </c>
      <c r="AP76" s="33"/>
      <c r="AQ76" s="96">
        <f t="shared" si="32"/>
        <v>34485.800000000003</v>
      </c>
      <c r="AR76" s="32">
        <v>0</v>
      </c>
      <c r="AS76" s="32"/>
      <c r="AT76" s="32">
        <f t="shared" si="33"/>
        <v>0</v>
      </c>
      <c r="AU76" s="32"/>
      <c r="AV76" s="32">
        <f t="shared" si="34"/>
        <v>0</v>
      </c>
      <c r="AW76" s="32"/>
      <c r="AX76" s="32">
        <f t="shared" si="35"/>
        <v>0</v>
      </c>
      <c r="AY76" s="32"/>
      <c r="AZ76" s="32">
        <f t="shared" si="36"/>
        <v>0</v>
      </c>
      <c r="BA76" s="32"/>
      <c r="BB76" s="32">
        <f t="shared" si="37"/>
        <v>0</v>
      </c>
      <c r="BC76" s="32"/>
      <c r="BD76" s="32">
        <f t="shared" si="38"/>
        <v>0</v>
      </c>
      <c r="BE76" s="33"/>
      <c r="BF76" s="96">
        <f t="shared" si="39"/>
        <v>0</v>
      </c>
      <c r="BG76" s="4" t="s">
        <v>95</v>
      </c>
      <c r="BI76" s="34"/>
    </row>
    <row r="77" spans="1:78" ht="54" x14ac:dyDescent="0.35">
      <c r="A77" s="92" t="s">
        <v>96</v>
      </c>
      <c r="B77" s="99" t="s">
        <v>97</v>
      </c>
      <c r="C77" s="101" t="s">
        <v>34</v>
      </c>
      <c r="D77" s="31">
        <f>6000+246.4</f>
        <v>6246.4</v>
      </c>
      <c r="E77" s="31"/>
      <c r="F77" s="32">
        <f t="shared" si="0"/>
        <v>6246.4</v>
      </c>
      <c r="G77" s="32"/>
      <c r="H77" s="32">
        <f t="shared" si="1"/>
        <v>6246.4</v>
      </c>
      <c r="I77" s="32"/>
      <c r="J77" s="32">
        <f t="shared" si="2"/>
        <v>6246.4</v>
      </c>
      <c r="K77" s="32"/>
      <c r="L77" s="32">
        <f t="shared" si="3"/>
        <v>6246.4</v>
      </c>
      <c r="M77" s="32"/>
      <c r="N77" s="32">
        <f t="shared" si="4"/>
        <v>6246.4</v>
      </c>
      <c r="O77" s="32">
        <v>6317.56</v>
      </c>
      <c r="P77" s="32">
        <f t="shared" si="5"/>
        <v>12563.96</v>
      </c>
      <c r="Q77" s="32"/>
      <c r="R77" s="32">
        <f t="shared" si="6"/>
        <v>12563.96</v>
      </c>
      <c r="S77" s="32"/>
      <c r="T77" s="32">
        <f t="shared" si="7"/>
        <v>12563.96</v>
      </c>
      <c r="U77" s="32"/>
      <c r="V77" s="32">
        <f t="shared" si="8"/>
        <v>12563.96</v>
      </c>
      <c r="W77" s="32"/>
      <c r="X77" s="32">
        <f t="shared" si="9"/>
        <v>12563.96</v>
      </c>
      <c r="Y77" s="33"/>
      <c r="Z77" s="96">
        <f t="shared" si="24"/>
        <v>12563.96</v>
      </c>
      <c r="AA77" s="32">
        <v>36771.4</v>
      </c>
      <c r="AB77" s="32"/>
      <c r="AC77" s="32">
        <f t="shared" si="25"/>
        <v>36771.4</v>
      </c>
      <c r="AD77" s="32"/>
      <c r="AE77" s="32">
        <f t="shared" si="26"/>
        <v>36771.4</v>
      </c>
      <c r="AF77" s="32"/>
      <c r="AG77" s="32">
        <f t="shared" si="27"/>
        <v>36771.4</v>
      </c>
      <c r="AH77" s="32"/>
      <c r="AI77" s="32">
        <f t="shared" si="28"/>
        <v>36771.4</v>
      </c>
      <c r="AJ77" s="32">
        <v>-6317.56</v>
      </c>
      <c r="AK77" s="32">
        <f t="shared" si="29"/>
        <v>30453.84</v>
      </c>
      <c r="AL77" s="32"/>
      <c r="AM77" s="32">
        <f t="shared" si="30"/>
        <v>30453.84</v>
      </c>
      <c r="AN77" s="32"/>
      <c r="AO77" s="32">
        <f t="shared" si="31"/>
        <v>30453.84</v>
      </c>
      <c r="AP77" s="33"/>
      <c r="AQ77" s="96">
        <f t="shared" si="32"/>
        <v>30453.84</v>
      </c>
      <c r="AR77" s="32">
        <v>0</v>
      </c>
      <c r="AS77" s="32"/>
      <c r="AT77" s="32">
        <f t="shared" si="33"/>
        <v>0</v>
      </c>
      <c r="AU77" s="32"/>
      <c r="AV77" s="32">
        <f t="shared" si="34"/>
        <v>0</v>
      </c>
      <c r="AW77" s="32"/>
      <c r="AX77" s="32">
        <f t="shared" si="35"/>
        <v>0</v>
      </c>
      <c r="AY77" s="32"/>
      <c r="AZ77" s="32">
        <f t="shared" si="36"/>
        <v>0</v>
      </c>
      <c r="BA77" s="32"/>
      <c r="BB77" s="32">
        <f t="shared" si="37"/>
        <v>0</v>
      </c>
      <c r="BC77" s="32"/>
      <c r="BD77" s="32">
        <f t="shared" si="38"/>
        <v>0</v>
      </c>
      <c r="BE77" s="33"/>
      <c r="BF77" s="96">
        <f t="shared" si="39"/>
        <v>0</v>
      </c>
      <c r="BG77" s="4" t="s">
        <v>98</v>
      </c>
      <c r="BI77" s="34"/>
    </row>
    <row r="78" spans="1:78" ht="54" x14ac:dyDescent="0.35">
      <c r="A78" s="92" t="s">
        <v>99</v>
      </c>
      <c r="B78" s="99" t="s">
        <v>100</v>
      </c>
      <c r="C78" s="101" t="s">
        <v>101</v>
      </c>
      <c r="D78" s="31">
        <f>D80+D81</f>
        <v>895059.2</v>
      </c>
      <c r="E78" s="31">
        <f>E80+E81</f>
        <v>0</v>
      </c>
      <c r="F78" s="32">
        <f t="shared" si="0"/>
        <v>895059.2</v>
      </c>
      <c r="G78" s="32">
        <f>G80+G81</f>
        <v>333642.24808000005</v>
      </c>
      <c r="H78" s="32">
        <f t="shared" si="1"/>
        <v>1228701.44808</v>
      </c>
      <c r="I78" s="32">
        <f>I80+I81</f>
        <v>40856.745559999996</v>
      </c>
      <c r="J78" s="32">
        <f t="shared" si="2"/>
        <v>1269558.19364</v>
      </c>
      <c r="K78" s="32">
        <f>K80+K81</f>
        <v>609208.56999999995</v>
      </c>
      <c r="L78" s="32">
        <f t="shared" si="3"/>
        <v>1878766.76364</v>
      </c>
      <c r="M78" s="32">
        <f>M80+M81</f>
        <v>0</v>
      </c>
      <c r="N78" s="32">
        <f t="shared" si="4"/>
        <v>1878766.76364</v>
      </c>
      <c r="O78" s="32">
        <f>O80+O81</f>
        <v>0</v>
      </c>
      <c r="P78" s="32">
        <f t="shared" si="5"/>
        <v>1878766.76364</v>
      </c>
      <c r="Q78" s="32">
        <f>Q80+Q81</f>
        <v>46931.813000000002</v>
      </c>
      <c r="R78" s="32">
        <f t="shared" si="6"/>
        <v>1925698.5766400001</v>
      </c>
      <c r="S78" s="32">
        <f>S80+S81</f>
        <v>18226.374</v>
      </c>
      <c r="T78" s="32">
        <f t="shared" si="7"/>
        <v>1943924.9506400002</v>
      </c>
      <c r="U78" s="32">
        <f>U80+U81</f>
        <v>969.08699999999999</v>
      </c>
      <c r="V78" s="32">
        <f t="shared" si="8"/>
        <v>1944894.0376400002</v>
      </c>
      <c r="W78" s="32">
        <f>W80+W81</f>
        <v>-253689.4</v>
      </c>
      <c r="X78" s="32">
        <f t="shared" si="9"/>
        <v>1691204.6376400003</v>
      </c>
      <c r="Y78" s="33">
        <f>Y80+Y81</f>
        <v>0</v>
      </c>
      <c r="Z78" s="96">
        <f t="shared" si="24"/>
        <v>1691204.6376400003</v>
      </c>
      <c r="AA78" s="32">
        <f>AA80+AA81</f>
        <v>800000</v>
      </c>
      <c r="AB78" s="32">
        <f>AB80+AB81</f>
        <v>0</v>
      </c>
      <c r="AC78" s="32">
        <f t="shared" si="25"/>
        <v>800000</v>
      </c>
      <c r="AD78" s="32">
        <f>AD80+AD81</f>
        <v>0</v>
      </c>
      <c r="AE78" s="32">
        <f t="shared" si="26"/>
        <v>800000</v>
      </c>
      <c r="AF78" s="32">
        <f>AF80+AF81</f>
        <v>0</v>
      </c>
      <c r="AG78" s="32">
        <f t="shared" si="27"/>
        <v>800000</v>
      </c>
      <c r="AH78" s="32">
        <f>AH80+AH81</f>
        <v>0</v>
      </c>
      <c r="AI78" s="32">
        <f t="shared" si="28"/>
        <v>800000</v>
      </c>
      <c r="AJ78" s="32">
        <f>AJ80+AJ81</f>
        <v>0</v>
      </c>
      <c r="AK78" s="32">
        <f t="shared" si="29"/>
        <v>800000</v>
      </c>
      <c r="AL78" s="32">
        <f>AL80+AL81</f>
        <v>0</v>
      </c>
      <c r="AM78" s="32">
        <f t="shared" si="30"/>
        <v>800000</v>
      </c>
      <c r="AN78" s="32">
        <f>AN80+AN81</f>
        <v>0</v>
      </c>
      <c r="AO78" s="32">
        <f t="shared" si="31"/>
        <v>800000</v>
      </c>
      <c r="AP78" s="33">
        <f>AP80+AP81</f>
        <v>0</v>
      </c>
      <c r="AQ78" s="96">
        <f t="shared" si="32"/>
        <v>800000</v>
      </c>
      <c r="AR78" s="32">
        <f>AR80+AR81</f>
        <v>800000</v>
      </c>
      <c r="AS78" s="32">
        <f>AS80+AS81</f>
        <v>0</v>
      </c>
      <c r="AT78" s="32">
        <f t="shared" si="33"/>
        <v>800000</v>
      </c>
      <c r="AU78" s="32">
        <f>AU80+AU81</f>
        <v>-231023.29</v>
      </c>
      <c r="AV78" s="32">
        <f t="shared" si="34"/>
        <v>568976.71</v>
      </c>
      <c r="AW78" s="32">
        <f>AW80+AW81</f>
        <v>0</v>
      </c>
      <c r="AX78" s="32">
        <f t="shared" si="35"/>
        <v>568976.71</v>
      </c>
      <c r="AY78" s="32">
        <f>AY80+AY81</f>
        <v>0</v>
      </c>
      <c r="AZ78" s="32">
        <f t="shared" si="36"/>
        <v>568976.71</v>
      </c>
      <c r="BA78" s="32">
        <f>BA80+BA81</f>
        <v>0</v>
      </c>
      <c r="BB78" s="32">
        <f t="shared" si="37"/>
        <v>568976.71</v>
      </c>
      <c r="BC78" s="32">
        <f>BC80+BC81</f>
        <v>0</v>
      </c>
      <c r="BD78" s="32">
        <f t="shared" si="38"/>
        <v>568976.71</v>
      </c>
      <c r="BE78" s="33">
        <f>BE80+BE81</f>
        <v>0</v>
      </c>
      <c r="BF78" s="96">
        <f t="shared" si="39"/>
        <v>568976.71</v>
      </c>
      <c r="BI78" s="34"/>
    </row>
    <row r="79" spans="1:78" x14ac:dyDescent="0.35">
      <c r="A79" s="92"/>
      <c r="B79" s="103" t="s">
        <v>26</v>
      </c>
      <c r="C79" s="107"/>
      <c r="D79" s="31"/>
      <c r="E79" s="3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96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3"/>
      <c r="AQ79" s="96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3"/>
      <c r="BF79" s="96"/>
      <c r="BI79" s="34"/>
    </row>
    <row r="80" spans="1:78" s="35" customFormat="1" hidden="1" x14ac:dyDescent="0.35">
      <c r="A80" s="36"/>
      <c r="B80" s="37" t="s">
        <v>27</v>
      </c>
      <c r="C80" s="50"/>
      <c r="D80" s="38">
        <f>600000</f>
        <v>600000</v>
      </c>
      <c r="E80" s="39"/>
      <c r="F80" s="38">
        <f t="shared" si="0"/>
        <v>600000</v>
      </c>
      <c r="G80" s="33">
        <f>231023.29+16916.26938+85702.6887</f>
        <v>333642.24808000005</v>
      </c>
      <c r="H80" s="40">
        <f t="shared" si="1"/>
        <v>933642.24808000005</v>
      </c>
      <c r="I80" s="32">
        <f>-85702.6887+87800.0887+38759.34556</f>
        <v>40856.745559999996</v>
      </c>
      <c r="J80" s="40">
        <f t="shared" si="2"/>
        <v>974498.99364</v>
      </c>
      <c r="K80" s="32">
        <v>609208.56999999995</v>
      </c>
      <c r="L80" s="40">
        <f t="shared" si="3"/>
        <v>1583707.5636399998</v>
      </c>
      <c r="M80" s="32"/>
      <c r="N80" s="40">
        <f t="shared" si="4"/>
        <v>1583707.5636399998</v>
      </c>
      <c r="O80" s="33"/>
      <c r="P80" s="40">
        <f t="shared" si="5"/>
        <v>1583707.5636399998</v>
      </c>
      <c r="Q80" s="32">
        <v>46931.813000000002</v>
      </c>
      <c r="R80" s="40">
        <f t="shared" si="6"/>
        <v>1630639.3766399999</v>
      </c>
      <c r="S80" s="33">
        <f>18226.374-14000+14000</f>
        <v>18226.374</v>
      </c>
      <c r="T80" s="40">
        <f t="shared" si="7"/>
        <v>1648865.75064</v>
      </c>
      <c r="U80" s="32">
        <f>954.087+15</f>
        <v>969.08699999999999</v>
      </c>
      <c r="V80" s="40">
        <f t="shared" si="8"/>
        <v>1649834.83764</v>
      </c>
      <c r="W80" s="33">
        <v>-253689.4</v>
      </c>
      <c r="X80" s="40">
        <f t="shared" si="9"/>
        <v>1396145.4376400001</v>
      </c>
      <c r="Y80" s="33"/>
      <c r="Z80" s="40">
        <f>X80+Y80</f>
        <v>1396145.4376400001</v>
      </c>
      <c r="AA80" s="40">
        <f>800000</f>
        <v>800000</v>
      </c>
      <c r="AB80" s="33"/>
      <c r="AC80" s="40">
        <f>AA80+AB80</f>
        <v>800000</v>
      </c>
      <c r="AD80" s="33"/>
      <c r="AE80" s="40">
        <f>AC80+AD80</f>
        <v>800000</v>
      </c>
      <c r="AF80" s="32"/>
      <c r="AG80" s="40">
        <f>AE80+AF80</f>
        <v>800000</v>
      </c>
      <c r="AH80" s="32"/>
      <c r="AI80" s="40">
        <f>AG80+AH80</f>
        <v>800000</v>
      </c>
      <c r="AJ80" s="33"/>
      <c r="AK80" s="40">
        <f>AI80+AJ80</f>
        <v>800000</v>
      </c>
      <c r="AL80" s="33">
        <f>-14000+14000</f>
        <v>0</v>
      </c>
      <c r="AM80" s="40">
        <f>AK80+AL80</f>
        <v>800000</v>
      </c>
      <c r="AN80" s="33">
        <f>-14000+14000</f>
        <v>0</v>
      </c>
      <c r="AO80" s="40">
        <f>AM80+AN80</f>
        <v>800000</v>
      </c>
      <c r="AP80" s="33"/>
      <c r="AQ80" s="40">
        <f>AO80+AP80</f>
        <v>800000</v>
      </c>
      <c r="AR80" s="40">
        <f>800000</f>
        <v>800000</v>
      </c>
      <c r="AS80" s="33"/>
      <c r="AT80" s="40">
        <f>AR80+AS80</f>
        <v>800000</v>
      </c>
      <c r="AU80" s="33">
        <v>-231023.29</v>
      </c>
      <c r="AV80" s="40">
        <f>AT80+AU80</f>
        <v>568976.71</v>
      </c>
      <c r="AW80" s="32"/>
      <c r="AX80" s="40">
        <f>AV80+AW80</f>
        <v>568976.71</v>
      </c>
      <c r="AY80" s="33"/>
      <c r="AZ80" s="40">
        <f>AX80+AY80</f>
        <v>568976.71</v>
      </c>
      <c r="BA80" s="33">
        <f>-14000+14000</f>
        <v>0</v>
      </c>
      <c r="BB80" s="40">
        <f>AZ80+BA80</f>
        <v>568976.71</v>
      </c>
      <c r="BC80" s="33"/>
      <c r="BD80" s="40">
        <f>BB80+BC80</f>
        <v>568976.71</v>
      </c>
      <c r="BE80" s="33"/>
      <c r="BF80" s="40">
        <f>BD80+BE80</f>
        <v>568976.71</v>
      </c>
      <c r="BG80" s="41" t="s">
        <v>102</v>
      </c>
      <c r="BH80" s="42" t="s">
        <v>28</v>
      </c>
      <c r="BI80" s="43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</row>
    <row r="81" spans="1:61" x14ac:dyDescent="0.35">
      <c r="A81" s="92"/>
      <c r="B81" s="99" t="s">
        <v>29</v>
      </c>
      <c r="C81" s="106" t="s">
        <v>25</v>
      </c>
      <c r="D81" s="31">
        <f>248115.7+46943.5</f>
        <v>295059.20000000001</v>
      </c>
      <c r="E81" s="31"/>
      <c r="F81" s="32">
        <f t="shared" si="0"/>
        <v>295059.20000000001</v>
      </c>
      <c r="G81" s="32"/>
      <c r="H81" s="32">
        <f t="shared" si="1"/>
        <v>295059.20000000001</v>
      </c>
      <c r="I81" s="32"/>
      <c r="J81" s="32">
        <f t="shared" si="2"/>
        <v>295059.20000000001</v>
      </c>
      <c r="K81" s="32"/>
      <c r="L81" s="32">
        <f t="shared" si="3"/>
        <v>295059.20000000001</v>
      </c>
      <c r="M81" s="32"/>
      <c r="N81" s="32">
        <f t="shared" si="4"/>
        <v>295059.20000000001</v>
      </c>
      <c r="O81" s="32"/>
      <c r="P81" s="32">
        <f t="shared" si="5"/>
        <v>295059.20000000001</v>
      </c>
      <c r="Q81" s="32"/>
      <c r="R81" s="32">
        <f t="shared" si="6"/>
        <v>295059.20000000001</v>
      </c>
      <c r="S81" s="32"/>
      <c r="T81" s="32">
        <f t="shared" si="7"/>
        <v>295059.20000000001</v>
      </c>
      <c r="U81" s="32"/>
      <c r="V81" s="32">
        <f t="shared" si="8"/>
        <v>295059.20000000001</v>
      </c>
      <c r="W81" s="32"/>
      <c r="X81" s="32">
        <f t="shared" si="9"/>
        <v>295059.20000000001</v>
      </c>
      <c r="Y81" s="33"/>
      <c r="Z81" s="96">
        <f>X81+Y81</f>
        <v>295059.20000000001</v>
      </c>
      <c r="AA81" s="32">
        <v>0</v>
      </c>
      <c r="AB81" s="32"/>
      <c r="AC81" s="32">
        <f>AA81+AB81</f>
        <v>0</v>
      </c>
      <c r="AD81" s="32"/>
      <c r="AE81" s="32">
        <f>AC81+AD81</f>
        <v>0</v>
      </c>
      <c r="AF81" s="32"/>
      <c r="AG81" s="32">
        <f>AE81+AF81</f>
        <v>0</v>
      </c>
      <c r="AH81" s="32"/>
      <c r="AI81" s="32">
        <f>AG81+AH81</f>
        <v>0</v>
      </c>
      <c r="AJ81" s="32"/>
      <c r="AK81" s="32">
        <f>AI81+AJ81</f>
        <v>0</v>
      </c>
      <c r="AL81" s="32"/>
      <c r="AM81" s="32">
        <f>AK81+AL81</f>
        <v>0</v>
      </c>
      <c r="AN81" s="32"/>
      <c r="AO81" s="32">
        <f>AM81+AN81</f>
        <v>0</v>
      </c>
      <c r="AP81" s="33"/>
      <c r="AQ81" s="96">
        <f>AO81+AP81</f>
        <v>0</v>
      </c>
      <c r="AR81" s="32">
        <v>0</v>
      </c>
      <c r="AS81" s="32"/>
      <c r="AT81" s="32">
        <f>AR81+AS81</f>
        <v>0</v>
      </c>
      <c r="AU81" s="32"/>
      <c r="AV81" s="32">
        <f>AT81+AU81</f>
        <v>0</v>
      </c>
      <c r="AW81" s="32"/>
      <c r="AX81" s="32">
        <f>AV81+AW81</f>
        <v>0</v>
      </c>
      <c r="AY81" s="32"/>
      <c r="AZ81" s="32">
        <f>AX81+AY81</f>
        <v>0</v>
      </c>
      <c r="BA81" s="32"/>
      <c r="BB81" s="32">
        <f>AZ81+BA81</f>
        <v>0</v>
      </c>
      <c r="BC81" s="32"/>
      <c r="BD81" s="32">
        <f>BB81+BC81</f>
        <v>0</v>
      </c>
      <c r="BE81" s="33"/>
      <c r="BF81" s="96">
        <f>BD81+BE81</f>
        <v>0</v>
      </c>
      <c r="BG81" s="4" t="s">
        <v>103</v>
      </c>
      <c r="BI81" s="34"/>
    </row>
    <row r="82" spans="1:61" ht="72" x14ac:dyDescent="0.35">
      <c r="A82" s="92" t="s">
        <v>104</v>
      </c>
      <c r="B82" s="99" t="s">
        <v>105</v>
      </c>
      <c r="C82" s="101" t="s">
        <v>34</v>
      </c>
      <c r="D82" s="31">
        <f>D84</f>
        <v>152958.39999999999</v>
      </c>
      <c r="E82" s="31">
        <f>E84</f>
        <v>0</v>
      </c>
      <c r="F82" s="32">
        <f t="shared" si="0"/>
        <v>152958.39999999999</v>
      </c>
      <c r="G82" s="32">
        <f>G84</f>
        <v>0</v>
      </c>
      <c r="H82" s="32">
        <f t="shared" si="1"/>
        <v>152958.39999999999</v>
      </c>
      <c r="I82" s="32">
        <f>I84</f>
        <v>0</v>
      </c>
      <c r="J82" s="32">
        <f t="shared" si="2"/>
        <v>152958.39999999999</v>
      </c>
      <c r="K82" s="32">
        <f>K84</f>
        <v>0</v>
      </c>
      <c r="L82" s="32">
        <f t="shared" si="3"/>
        <v>152958.39999999999</v>
      </c>
      <c r="M82" s="32">
        <f>M84</f>
        <v>0</v>
      </c>
      <c r="N82" s="32">
        <f t="shared" si="4"/>
        <v>152958.39999999999</v>
      </c>
      <c r="O82" s="32">
        <f>O84</f>
        <v>0</v>
      </c>
      <c r="P82" s="32">
        <f t="shared" si="5"/>
        <v>152958.39999999999</v>
      </c>
      <c r="Q82" s="32">
        <f>Q84</f>
        <v>0</v>
      </c>
      <c r="R82" s="32">
        <f t="shared" si="6"/>
        <v>152958.39999999999</v>
      </c>
      <c r="S82" s="32">
        <f>S84</f>
        <v>0</v>
      </c>
      <c r="T82" s="32">
        <f t="shared" si="7"/>
        <v>152958.39999999999</v>
      </c>
      <c r="U82" s="32">
        <f>U84</f>
        <v>0</v>
      </c>
      <c r="V82" s="32">
        <f t="shared" si="8"/>
        <v>152958.39999999999</v>
      </c>
      <c r="W82" s="32">
        <f>W84</f>
        <v>0</v>
      </c>
      <c r="X82" s="32">
        <f t="shared" si="9"/>
        <v>152958.39999999999</v>
      </c>
      <c r="Y82" s="33">
        <f>Y84</f>
        <v>0</v>
      </c>
      <c r="Z82" s="96">
        <f>X82+Y82</f>
        <v>152958.39999999999</v>
      </c>
      <c r="AA82" s="32">
        <f>AA84</f>
        <v>0</v>
      </c>
      <c r="AB82" s="32">
        <f>AB84</f>
        <v>0</v>
      </c>
      <c r="AC82" s="32">
        <f>AA82+AB82</f>
        <v>0</v>
      </c>
      <c r="AD82" s="32">
        <f>AD84</f>
        <v>0</v>
      </c>
      <c r="AE82" s="32">
        <f>AC82+AD82</f>
        <v>0</v>
      </c>
      <c r="AF82" s="32">
        <f>AF84</f>
        <v>0</v>
      </c>
      <c r="AG82" s="32">
        <f>AE82+AF82</f>
        <v>0</v>
      </c>
      <c r="AH82" s="32">
        <f>AH84</f>
        <v>0</v>
      </c>
      <c r="AI82" s="32">
        <f>AG82+AH82</f>
        <v>0</v>
      </c>
      <c r="AJ82" s="32">
        <f>AJ84</f>
        <v>0</v>
      </c>
      <c r="AK82" s="32">
        <f>AI82+AJ82</f>
        <v>0</v>
      </c>
      <c r="AL82" s="32">
        <f>AL84</f>
        <v>0</v>
      </c>
      <c r="AM82" s="32">
        <f>AK82+AL82</f>
        <v>0</v>
      </c>
      <c r="AN82" s="32">
        <f>AN84</f>
        <v>0</v>
      </c>
      <c r="AO82" s="32">
        <f>AM82+AN82</f>
        <v>0</v>
      </c>
      <c r="AP82" s="33">
        <f>AP84</f>
        <v>0</v>
      </c>
      <c r="AQ82" s="96">
        <f>AO82+AP82</f>
        <v>0</v>
      </c>
      <c r="AR82" s="32">
        <f>AR84</f>
        <v>0</v>
      </c>
      <c r="AS82" s="32">
        <f>AS84</f>
        <v>0</v>
      </c>
      <c r="AT82" s="32">
        <f>AR82+AS82</f>
        <v>0</v>
      </c>
      <c r="AU82" s="32">
        <f>AU84</f>
        <v>0</v>
      </c>
      <c r="AV82" s="32">
        <f>AT82+AU82</f>
        <v>0</v>
      </c>
      <c r="AW82" s="32">
        <f>AW84</f>
        <v>0</v>
      </c>
      <c r="AX82" s="32">
        <f>AV82+AW82</f>
        <v>0</v>
      </c>
      <c r="AY82" s="32">
        <f>AY84</f>
        <v>0</v>
      </c>
      <c r="AZ82" s="32">
        <f>AX82+AY82</f>
        <v>0</v>
      </c>
      <c r="BA82" s="32">
        <f>BA84</f>
        <v>0</v>
      </c>
      <c r="BB82" s="32">
        <f>AZ82+BA82</f>
        <v>0</v>
      </c>
      <c r="BC82" s="32">
        <f>BC84</f>
        <v>0</v>
      </c>
      <c r="BD82" s="32">
        <f>BB82+BC82</f>
        <v>0</v>
      </c>
      <c r="BE82" s="33">
        <f>BE84</f>
        <v>0</v>
      </c>
      <c r="BF82" s="96">
        <f>BD82+BE82</f>
        <v>0</v>
      </c>
      <c r="BI82" s="34"/>
    </row>
    <row r="83" spans="1:61" x14ac:dyDescent="0.35">
      <c r="A83" s="92"/>
      <c r="B83" s="103" t="s">
        <v>26</v>
      </c>
      <c r="C83" s="107"/>
      <c r="D83" s="31"/>
      <c r="E83" s="31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96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3"/>
      <c r="AQ83" s="96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3"/>
      <c r="BF83" s="96"/>
      <c r="BI83" s="34"/>
    </row>
    <row r="84" spans="1:61" x14ac:dyDescent="0.35">
      <c r="A84" s="92"/>
      <c r="B84" s="99" t="s">
        <v>29</v>
      </c>
      <c r="C84" s="106" t="s">
        <v>25</v>
      </c>
      <c r="D84" s="31">
        <f>199901.9-46943.5</f>
        <v>152958.39999999999</v>
      </c>
      <c r="E84" s="31"/>
      <c r="F84" s="32">
        <f t="shared" ref="F84:F147" si="40">D84+E84</f>
        <v>152958.39999999999</v>
      </c>
      <c r="G84" s="32"/>
      <c r="H84" s="32">
        <f t="shared" ref="H84:H147" si="41">F84+G84</f>
        <v>152958.39999999999</v>
      </c>
      <c r="I84" s="32"/>
      <c r="J84" s="32">
        <f t="shared" ref="J84:J123" si="42">H84+I84</f>
        <v>152958.39999999999</v>
      </c>
      <c r="K84" s="32"/>
      <c r="L84" s="32">
        <f t="shared" ref="L84:L123" si="43">J84+K84</f>
        <v>152958.39999999999</v>
      </c>
      <c r="M84" s="32"/>
      <c r="N84" s="32">
        <f t="shared" ref="N84:N117" si="44">L84+M84</f>
        <v>152958.39999999999</v>
      </c>
      <c r="O84" s="32"/>
      <c r="P84" s="32">
        <f t="shared" ref="P84:P117" si="45">N84+O84</f>
        <v>152958.39999999999</v>
      </c>
      <c r="Q84" s="32"/>
      <c r="R84" s="32">
        <f t="shared" ref="R84:R111" si="46">P84+Q84</f>
        <v>152958.39999999999</v>
      </c>
      <c r="S84" s="32"/>
      <c r="T84" s="32">
        <f t="shared" ref="T84:T111" si="47">R84+S84</f>
        <v>152958.39999999999</v>
      </c>
      <c r="U84" s="32"/>
      <c r="V84" s="32">
        <f t="shared" ref="V84:V109" si="48">T84+U84</f>
        <v>152958.39999999999</v>
      </c>
      <c r="W84" s="32"/>
      <c r="X84" s="32">
        <f t="shared" ref="X84:X109" si="49">V84+W84</f>
        <v>152958.39999999999</v>
      </c>
      <c r="Y84" s="33"/>
      <c r="Z84" s="96">
        <f>X84+Y84</f>
        <v>152958.39999999999</v>
      </c>
      <c r="AA84" s="32">
        <v>0</v>
      </c>
      <c r="AB84" s="32"/>
      <c r="AC84" s="32">
        <f>AA84+AB84</f>
        <v>0</v>
      </c>
      <c r="AD84" s="32"/>
      <c r="AE84" s="32">
        <f>AC84+AD84</f>
        <v>0</v>
      </c>
      <c r="AF84" s="32"/>
      <c r="AG84" s="32">
        <f>AE84+AF84</f>
        <v>0</v>
      </c>
      <c r="AH84" s="32"/>
      <c r="AI84" s="32">
        <f>AG84+AH84</f>
        <v>0</v>
      </c>
      <c r="AJ84" s="32"/>
      <c r="AK84" s="32">
        <f>AI84+AJ84</f>
        <v>0</v>
      </c>
      <c r="AL84" s="32"/>
      <c r="AM84" s="32">
        <f>AK84+AL84</f>
        <v>0</v>
      </c>
      <c r="AN84" s="32"/>
      <c r="AO84" s="32">
        <f>AM84+AN84</f>
        <v>0</v>
      </c>
      <c r="AP84" s="33"/>
      <c r="AQ84" s="96">
        <f>AO84+AP84</f>
        <v>0</v>
      </c>
      <c r="AR84" s="32">
        <v>0</v>
      </c>
      <c r="AS84" s="32"/>
      <c r="AT84" s="32">
        <f>AR84+AS84</f>
        <v>0</v>
      </c>
      <c r="AU84" s="32"/>
      <c r="AV84" s="32">
        <f>AT84+AU84</f>
        <v>0</v>
      </c>
      <c r="AW84" s="32"/>
      <c r="AX84" s="32">
        <f>AV84+AW84</f>
        <v>0</v>
      </c>
      <c r="AY84" s="32"/>
      <c r="AZ84" s="32">
        <f>AX84+AY84</f>
        <v>0</v>
      </c>
      <c r="BA84" s="32"/>
      <c r="BB84" s="32">
        <f>AZ84+BA84</f>
        <v>0</v>
      </c>
      <c r="BC84" s="32"/>
      <c r="BD84" s="32">
        <f>BB84+BC84</f>
        <v>0</v>
      </c>
      <c r="BE84" s="33"/>
      <c r="BF84" s="96">
        <f>BD84+BE84</f>
        <v>0</v>
      </c>
      <c r="BG84" s="4" t="s">
        <v>103</v>
      </c>
      <c r="BI84" s="34"/>
    </row>
    <row r="85" spans="1:61" ht="108" x14ac:dyDescent="0.35">
      <c r="A85" s="92" t="s">
        <v>106</v>
      </c>
      <c r="B85" s="99" t="s">
        <v>107</v>
      </c>
      <c r="C85" s="101" t="s">
        <v>101</v>
      </c>
      <c r="D85" s="31">
        <f>D87</f>
        <v>314478.40000000002</v>
      </c>
      <c r="E85" s="31">
        <f>E87</f>
        <v>0</v>
      </c>
      <c r="F85" s="32">
        <f t="shared" si="40"/>
        <v>314478.40000000002</v>
      </c>
      <c r="G85" s="32">
        <f>G87</f>
        <v>0</v>
      </c>
      <c r="H85" s="32">
        <f t="shared" si="41"/>
        <v>314478.40000000002</v>
      </c>
      <c r="I85" s="32">
        <f>I87</f>
        <v>0</v>
      </c>
      <c r="J85" s="32">
        <f t="shared" si="42"/>
        <v>314478.40000000002</v>
      </c>
      <c r="K85" s="32">
        <f>K87</f>
        <v>0</v>
      </c>
      <c r="L85" s="32">
        <f t="shared" si="43"/>
        <v>314478.40000000002</v>
      </c>
      <c r="M85" s="32">
        <f>M87</f>
        <v>0</v>
      </c>
      <c r="N85" s="32">
        <f t="shared" si="44"/>
        <v>314478.40000000002</v>
      </c>
      <c r="O85" s="32">
        <f>O87</f>
        <v>0</v>
      </c>
      <c r="P85" s="32">
        <f t="shared" si="45"/>
        <v>314478.40000000002</v>
      </c>
      <c r="Q85" s="32">
        <f>Q87</f>
        <v>0</v>
      </c>
      <c r="R85" s="32">
        <f t="shared" si="46"/>
        <v>314478.40000000002</v>
      </c>
      <c r="S85" s="32">
        <f>S87</f>
        <v>0</v>
      </c>
      <c r="T85" s="32">
        <f t="shared" si="47"/>
        <v>314478.40000000002</v>
      </c>
      <c r="U85" s="32">
        <f>U87</f>
        <v>0</v>
      </c>
      <c r="V85" s="32">
        <f t="shared" si="48"/>
        <v>314478.40000000002</v>
      </c>
      <c r="W85" s="32">
        <f>W87</f>
        <v>0</v>
      </c>
      <c r="X85" s="32">
        <f t="shared" si="49"/>
        <v>314478.40000000002</v>
      </c>
      <c r="Y85" s="33">
        <f>Y87</f>
        <v>0</v>
      </c>
      <c r="Z85" s="96">
        <f>X85+Y85</f>
        <v>314478.40000000002</v>
      </c>
      <c r="AA85" s="32">
        <f>AA87</f>
        <v>379275.5</v>
      </c>
      <c r="AB85" s="32">
        <f>AB87</f>
        <v>0</v>
      </c>
      <c r="AC85" s="32">
        <f>AA85+AB85</f>
        <v>379275.5</v>
      </c>
      <c r="AD85" s="32">
        <f>AD87</f>
        <v>0</v>
      </c>
      <c r="AE85" s="32">
        <f>AC85+AD85</f>
        <v>379275.5</v>
      </c>
      <c r="AF85" s="32">
        <f>AF87</f>
        <v>0</v>
      </c>
      <c r="AG85" s="32">
        <f>AE85+AF85</f>
        <v>379275.5</v>
      </c>
      <c r="AH85" s="32">
        <f>AH87</f>
        <v>0</v>
      </c>
      <c r="AI85" s="32">
        <f>AG85+AH85</f>
        <v>379275.5</v>
      </c>
      <c r="AJ85" s="32">
        <f>AJ87</f>
        <v>0</v>
      </c>
      <c r="AK85" s="32">
        <f>AI85+AJ85</f>
        <v>379275.5</v>
      </c>
      <c r="AL85" s="32">
        <f>AL87</f>
        <v>0</v>
      </c>
      <c r="AM85" s="32">
        <f>AK85+AL85</f>
        <v>379275.5</v>
      </c>
      <c r="AN85" s="32">
        <f>AN87</f>
        <v>0</v>
      </c>
      <c r="AO85" s="32">
        <f>AM85+AN85</f>
        <v>379275.5</v>
      </c>
      <c r="AP85" s="33">
        <f>AP87</f>
        <v>0</v>
      </c>
      <c r="AQ85" s="96">
        <f>AO85+AP85</f>
        <v>379275.5</v>
      </c>
      <c r="AR85" s="32">
        <f>AR87</f>
        <v>469030.9</v>
      </c>
      <c r="AS85" s="32">
        <f>AS87</f>
        <v>0</v>
      </c>
      <c r="AT85" s="32">
        <f>AR85+AS85</f>
        <v>469030.9</v>
      </c>
      <c r="AU85" s="32">
        <f>AU87</f>
        <v>0</v>
      </c>
      <c r="AV85" s="32">
        <f>AT85+AU85</f>
        <v>469030.9</v>
      </c>
      <c r="AW85" s="32">
        <f>AW87</f>
        <v>0</v>
      </c>
      <c r="AX85" s="32">
        <f>AV85+AW85</f>
        <v>469030.9</v>
      </c>
      <c r="AY85" s="32">
        <f>AY87</f>
        <v>0</v>
      </c>
      <c r="AZ85" s="32">
        <f>AX85+AY85</f>
        <v>469030.9</v>
      </c>
      <c r="BA85" s="32">
        <f>BA87</f>
        <v>0</v>
      </c>
      <c r="BB85" s="32">
        <f>AZ85+BA85</f>
        <v>469030.9</v>
      </c>
      <c r="BC85" s="32">
        <f>BC87</f>
        <v>0</v>
      </c>
      <c r="BD85" s="32">
        <f>BB85+BC85</f>
        <v>469030.9</v>
      </c>
      <c r="BE85" s="33">
        <f>BE87</f>
        <v>0</v>
      </c>
      <c r="BF85" s="96">
        <f>BD85+BE85</f>
        <v>469030.9</v>
      </c>
      <c r="BI85" s="34"/>
    </row>
    <row r="86" spans="1:61" x14ac:dyDescent="0.35">
      <c r="A86" s="92"/>
      <c r="B86" s="99" t="s">
        <v>26</v>
      </c>
      <c r="C86" s="107"/>
      <c r="D86" s="31"/>
      <c r="E86" s="31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96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3"/>
      <c r="AQ86" s="96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3"/>
      <c r="BF86" s="96"/>
      <c r="BI86" s="34"/>
    </row>
    <row r="87" spans="1:61" x14ac:dyDescent="0.35">
      <c r="A87" s="92"/>
      <c r="B87" s="99" t="s">
        <v>29</v>
      </c>
      <c r="C87" s="106" t="s">
        <v>25</v>
      </c>
      <c r="D87" s="31">
        <v>314478.40000000002</v>
      </c>
      <c r="E87" s="31"/>
      <c r="F87" s="32">
        <f t="shared" si="40"/>
        <v>314478.40000000002</v>
      </c>
      <c r="G87" s="32"/>
      <c r="H87" s="32">
        <f t="shared" si="41"/>
        <v>314478.40000000002</v>
      </c>
      <c r="I87" s="32"/>
      <c r="J87" s="32">
        <f t="shared" si="42"/>
        <v>314478.40000000002</v>
      </c>
      <c r="K87" s="32"/>
      <c r="L87" s="32">
        <f t="shared" si="43"/>
        <v>314478.40000000002</v>
      </c>
      <c r="M87" s="32"/>
      <c r="N87" s="32">
        <f t="shared" si="44"/>
        <v>314478.40000000002</v>
      </c>
      <c r="O87" s="32"/>
      <c r="P87" s="32">
        <f t="shared" si="45"/>
        <v>314478.40000000002</v>
      </c>
      <c r="Q87" s="32"/>
      <c r="R87" s="32">
        <f t="shared" si="46"/>
        <v>314478.40000000002</v>
      </c>
      <c r="S87" s="32"/>
      <c r="T87" s="32">
        <f t="shared" si="47"/>
        <v>314478.40000000002</v>
      </c>
      <c r="U87" s="32"/>
      <c r="V87" s="32">
        <f t="shared" si="48"/>
        <v>314478.40000000002</v>
      </c>
      <c r="W87" s="32"/>
      <c r="X87" s="32">
        <f t="shared" si="49"/>
        <v>314478.40000000002</v>
      </c>
      <c r="Y87" s="33"/>
      <c r="Z87" s="96">
        <f>X87+Y87</f>
        <v>314478.40000000002</v>
      </c>
      <c r="AA87" s="32">
        <v>379275.5</v>
      </c>
      <c r="AB87" s="32"/>
      <c r="AC87" s="32">
        <f>AA87+AB87</f>
        <v>379275.5</v>
      </c>
      <c r="AD87" s="32"/>
      <c r="AE87" s="32">
        <f>AC87+AD87</f>
        <v>379275.5</v>
      </c>
      <c r="AF87" s="32"/>
      <c r="AG87" s="32">
        <f>AE87+AF87</f>
        <v>379275.5</v>
      </c>
      <c r="AH87" s="32"/>
      <c r="AI87" s="32">
        <f>AG87+AH87</f>
        <v>379275.5</v>
      </c>
      <c r="AJ87" s="32"/>
      <c r="AK87" s="32">
        <f>AI87+AJ87</f>
        <v>379275.5</v>
      </c>
      <c r="AL87" s="32"/>
      <c r="AM87" s="32">
        <f>AK87+AL87</f>
        <v>379275.5</v>
      </c>
      <c r="AN87" s="32"/>
      <c r="AO87" s="32">
        <f>AM87+AN87</f>
        <v>379275.5</v>
      </c>
      <c r="AP87" s="33"/>
      <c r="AQ87" s="96">
        <f>AO87+AP87</f>
        <v>379275.5</v>
      </c>
      <c r="AR87" s="32">
        <v>469030.9</v>
      </c>
      <c r="AS87" s="32"/>
      <c r="AT87" s="32">
        <f>AR87+AS87</f>
        <v>469030.9</v>
      </c>
      <c r="AU87" s="32"/>
      <c r="AV87" s="32">
        <f>AT87+AU87</f>
        <v>469030.9</v>
      </c>
      <c r="AW87" s="32"/>
      <c r="AX87" s="32">
        <f>AV87+AW87</f>
        <v>469030.9</v>
      </c>
      <c r="AY87" s="32"/>
      <c r="AZ87" s="32">
        <f>AX87+AY87</f>
        <v>469030.9</v>
      </c>
      <c r="BA87" s="32"/>
      <c r="BB87" s="32">
        <f>AZ87+BA87</f>
        <v>469030.9</v>
      </c>
      <c r="BC87" s="32"/>
      <c r="BD87" s="32">
        <f>BB87+BC87</f>
        <v>469030.9</v>
      </c>
      <c r="BE87" s="33"/>
      <c r="BF87" s="96">
        <f>BD87+BE87</f>
        <v>469030.9</v>
      </c>
      <c r="BG87" s="4" t="s">
        <v>108</v>
      </c>
      <c r="BI87" s="34"/>
    </row>
    <row r="88" spans="1:61" ht="54" x14ac:dyDescent="0.35">
      <c r="A88" s="92" t="s">
        <v>109</v>
      </c>
      <c r="B88" s="99" t="s">
        <v>110</v>
      </c>
      <c r="C88" s="101" t="s">
        <v>101</v>
      </c>
      <c r="D88" s="31">
        <f>D90+D91</f>
        <v>290395</v>
      </c>
      <c r="E88" s="31">
        <f>E90+E91</f>
        <v>0</v>
      </c>
      <c r="F88" s="32">
        <f t="shared" si="40"/>
        <v>290395</v>
      </c>
      <c r="G88" s="32">
        <f>G90+G91</f>
        <v>0</v>
      </c>
      <c r="H88" s="32">
        <f t="shared" si="41"/>
        <v>290395</v>
      </c>
      <c r="I88" s="32">
        <f>I90+I91</f>
        <v>0</v>
      </c>
      <c r="J88" s="32">
        <f t="shared" si="42"/>
        <v>290395</v>
      </c>
      <c r="K88" s="32">
        <f>K90+K91</f>
        <v>0</v>
      </c>
      <c r="L88" s="32">
        <f t="shared" si="43"/>
        <v>290395</v>
      </c>
      <c r="M88" s="32">
        <f>M90+M91</f>
        <v>0</v>
      </c>
      <c r="N88" s="32">
        <f t="shared" si="44"/>
        <v>290395</v>
      </c>
      <c r="O88" s="32">
        <f>O90+O91</f>
        <v>0</v>
      </c>
      <c r="P88" s="32">
        <f t="shared" si="45"/>
        <v>290395</v>
      </c>
      <c r="Q88" s="32">
        <f>Q90+Q91</f>
        <v>0</v>
      </c>
      <c r="R88" s="32">
        <f t="shared" si="46"/>
        <v>290395</v>
      </c>
      <c r="S88" s="32">
        <f>S90+S91</f>
        <v>0</v>
      </c>
      <c r="T88" s="32">
        <f t="shared" si="47"/>
        <v>290395</v>
      </c>
      <c r="U88" s="32">
        <f>U90+U91</f>
        <v>0</v>
      </c>
      <c r="V88" s="32">
        <f t="shared" si="48"/>
        <v>290395</v>
      </c>
      <c r="W88" s="32">
        <f>W90+W91</f>
        <v>0</v>
      </c>
      <c r="X88" s="32">
        <f t="shared" si="49"/>
        <v>290395</v>
      </c>
      <c r="Y88" s="33">
        <f>Y90+Y91</f>
        <v>0</v>
      </c>
      <c r="Z88" s="96">
        <f>X88+Y88</f>
        <v>290395</v>
      </c>
      <c r="AA88" s="32">
        <f>AA90+AA91</f>
        <v>291938.90000000002</v>
      </c>
      <c r="AB88" s="32">
        <f>AB90+AB91</f>
        <v>0</v>
      </c>
      <c r="AC88" s="32">
        <f>AA88+AB88</f>
        <v>291938.90000000002</v>
      </c>
      <c r="AD88" s="32">
        <f>AD90+AD91</f>
        <v>0</v>
      </c>
      <c r="AE88" s="32">
        <f>AC88+AD88</f>
        <v>291938.90000000002</v>
      </c>
      <c r="AF88" s="32">
        <f>AF90+AF91</f>
        <v>0</v>
      </c>
      <c r="AG88" s="32">
        <f>AE88+AF88</f>
        <v>291938.90000000002</v>
      </c>
      <c r="AH88" s="32">
        <f>AH90+AH91</f>
        <v>0</v>
      </c>
      <c r="AI88" s="32">
        <f>AG88+AH88</f>
        <v>291938.90000000002</v>
      </c>
      <c r="AJ88" s="32">
        <f>AJ90+AJ91</f>
        <v>0</v>
      </c>
      <c r="AK88" s="32">
        <f>AI88+AJ88</f>
        <v>291938.90000000002</v>
      </c>
      <c r="AL88" s="32">
        <f>AL90+AL91</f>
        <v>0</v>
      </c>
      <c r="AM88" s="32">
        <f>AK88+AL88</f>
        <v>291938.90000000002</v>
      </c>
      <c r="AN88" s="32">
        <f>AN90+AN91</f>
        <v>0</v>
      </c>
      <c r="AO88" s="32">
        <f>AM88+AN88</f>
        <v>291938.90000000002</v>
      </c>
      <c r="AP88" s="33">
        <f>AP90+AP91</f>
        <v>0</v>
      </c>
      <c r="AQ88" s="96">
        <f>AO88+AP88</f>
        <v>291938.90000000002</v>
      </c>
      <c r="AR88" s="32">
        <f>AR90+AR91</f>
        <v>291938.90000000002</v>
      </c>
      <c r="AS88" s="32">
        <f>AS90+AS91</f>
        <v>0</v>
      </c>
      <c r="AT88" s="32">
        <f>AR88+AS88</f>
        <v>291938.90000000002</v>
      </c>
      <c r="AU88" s="32">
        <f>AU90+AU91</f>
        <v>0</v>
      </c>
      <c r="AV88" s="32">
        <f>AT88+AU88</f>
        <v>291938.90000000002</v>
      </c>
      <c r="AW88" s="32">
        <f>AW90+AW91</f>
        <v>0</v>
      </c>
      <c r="AX88" s="32">
        <f>AV88+AW88</f>
        <v>291938.90000000002</v>
      </c>
      <c r="AY88" s="32">
        <f>AY90+AY91</f>
        <v>0</v>
      </c>
      <c r="AZ88" s="32">
        <f>AX88+AY88</f>
        <v>291938.90000000002</v>
      </c>
      <c r="BA88" s="32">
        <f>BA90+BA91</f>
        <v>0</v>
      </c>
      <c r="BB88" s="32">
        <f>AZ88+BA88</f>
        <v>291938.90000000002</v>
      </c>
      <c r="BC88" s="32">
        <f>BC90+BC91</f>
        <v>0</v>
      </c>
      <c r="BD88" s="32">
        <f>BB88+BC88</f>
        <v>291938.90000000002</v>
      </c>
      <c r="BE88" s="33">
        <f>BE90+BE91</f>
        <v>0</v>
      </c>
      <c r="BF88" s="96">
        <f>BD88+BE88</f>
        <v>291938.90000000002</v>
      </c>
      <c r="BI88" s="34"/>
    </row>
    <row r="89" spans="1:61" x14ac:dyDescent="0.35">
      <c r="A89" s="92"/>
      <c r="B89" s="99" t="s">
        <v>26</v>
      </c>
      <c r="C89" s="107"/>
      <c r="D89" s="31"/>
      <c r="E89" s="3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96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3"/>
      <c r="AQ89" s="96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3"/>
      <c r="BF89" s="96"/>
      <c r="BI89" s="34"/>
    </row>
    <row r="90" spans="1:61" x14ac:dyDescent="0.35">
      <c r="A90" s="92"/>
      <c r="B90" s="99" t="s">
        <v>29</v>
      </c>
      <c r="C90" s="106" t="s">
        <v>25</v>
      </c>
      <c r="D90" s="31">
        <v>72598.7</v>
      </c>
      <c r="E90" s="31"/>
      <c r="F90" s="32">
        <f t="shared" si="40"/>
        <v>72598.7</v>
      </c>
      <c r="G90" s="32"/>
      <c r="H90" s="32">
        <f t="shared" si="41"/>
        <v>72598.7</v>
      </c>
      <c r="I90" s="32"/>
      <c r="J90" s="32">
        <f t="shared" si="42"/>
        <v>72598.7</v>
      </c>
      <c r="K90" s="32"/>
      <c r="L90" s="32">
        <f t="shared" si="43"/>
        <v>72598.7</v>
      </c>
      <c r="M90" s="32"/>
      <c r="N90" s="32">
        <f t="shared" si="44"/>
        <v>72598.7</v>
      </c>
      <c r="O90" s="32"/>
      <c r="P90" s="32">
        <f t="shared" si="45"/>
        <v>72598.7</v>
      </c>
      <c r="Q90" s="32"/>
      <c r="R90" s="32">
        <f t="shared" si="46"/>
        <v>72598.7</v>
      </c>
      <c r="S90" s="32"/>
      <c r="T90" s="32">
        <f t="shared" si="47"/>
        <v>72598.7</v>
      </c>
      <c r="U90" s="32"/>
      <c r="V90" s="32">
        <f t="shared" si="48"/>
        <v>72598.7</v>
      </c>
      <c r="W90" s="32"/>
      <c r="X90" s="32">
        <f t="shared" si="49"/>
        <v>72598.7</v>
      </c>
      <c r="Y90" s="33"/>
      <c r="Z90" s="96">
        <f t="shared" ref="Z90:Z113" si="50">X90+Y90</f>
        <v>72598.7</v>
      </c>
      <c r="AA90" s="32">
        <v>72984.7</v>
      </c>
      <c r="AB90" s="32"/>
      <c r="AC90" s="32">
        <f>AA90+AB90</f>
        <v>72984.7</v>
      </c>
      <c r="AD90" s="32"/>
      <c r="AE90" s="32">
        <f>AC90+AD90</f>
        <v>72984.7</v>
      </c>
      <c r="AF90" s="32"/>
      <c r="AG90" s="32">
        <f>AE90+AF90</f>
        <v>72984.7</v>
      </c>
      <c r="AH90" s="32"/>
      <c r="AI90" s="32">
        <f>AG90+AH90</f>
        <v>72984.7</v>
      </c>
      <c r="AJ90" s="32"/>
      <c r="AK90" s="32">
        <f t="shared" ref="AK90:AK99" si="51">AI90+AJ90</f>
        <v>72984.7</v>
      </c>
      <c r="AL90" s="32"/>
      <c r="AM90" s="32">
        <f t="shared" ref="AM90:AM101" si="52">AK90+AL90</f>
        <v>72984.7</v>
      </c>
      <c r="AN90" s="32"/>
      <c r="AO90" s="32">
        <f t="shared" ref="AO90:AO101" si="53">AM90+AN90</f>
        <v>72984.7</v>
      </c>
      <c r="AP90" s="33"/>
      <c r="AQ90" s="96">
        <f t="shared" ref="AQ90:AQ113" si="54">AO90+AP90</f>
        <v>72984.7</v>
      </c>
      <c r="AR90" s="32">
        <v>72984.7</v>
      </c>
      <c r="AS90" s="32"/>
      <c r="AT90" s="32">
        <f>AR90+AS90</f>
        <v>72984.7</v>
      </c>
      <c r="AU90" s="32"/>
      <c r="AV90" s="32">
        <f>AT90+AU90</f>
        <v>72984.7</v>
      </c>
      <c r="AW90" s="32"/>
      <c r="AX90" s="32">
        <f>AV90+AW90</f>
        <v>72984.7</v>
      </c>
      <c r="AY90" s="32"/>
      <c r="AZ90" s="32">
        <f t="shared" ref="AZ90:AZ99" si="55">AX90+AY90</f>
        <v>72984.7</v>
      </c>
      <c r="BA90" s="32"/>
      <c r="BB90" s="32">
        <f t="shared" ref="BB90:BB101" si="56">AZ90+BA90</f>
        <v>72984.7</v>
      </c>
      <c r="BC90" s="32"/>
      <c r="BD90" s="32">
        <f t="shared" ref="BD90:BD101" si="57">BB90+BC90</f>
        <v>72984.7</v>
      </c>
      <c r="BE90" s="33"/>
      <c r="BF90" s="96">
        <f t="shared" ref="BF90:BF113" si="58">BD90+BE90</f>
        <v>72984.7</v>
      </c>
      <c r="BG90" s="4" t="s">
        <v>111</v>
      </c>
      <c r="BI90" s="34"/>
    </row>
    <row r="91" spans="1:61" x14ac:dyDescent="0.35">
      <c r="A91" s="92"/>
      <c r="B91" s="99" t="s">
        <v>30</v>
      </c>
      <c r="C91" s="106" t="s">
        <v>25</v>
      </c>
      <c r="D91" s="31">
        <v>217796.3</v>
      </c>
      <c r="E91" s="31"/>
      <c r="F91" s="32">
        <f t="shared" si="40"/>
        <v>217796.3</v>
      </c>
      <c r="G91" s="32"/>
      <c r="H91" s="32">
        <f t="shared" si="41"/>
        <v>217796.3</v>
      </c>
      <c r="I91" s="32"/>
      <c r="J91" s="32">
        <f t="shared" si="42"/>
        <v>217796.3</v>
      </c>
      <c r="K91" s="32"/>
      <c r="L91" s="32">
        <f t="shared" si="43"/>
        <v>217796.3</v>
      </c>
      <c r="M91" s="32"/>
      <c r="N91" s="32">
        <f t="shared" si="44"/>
        <v>217796.3</v>
      </c>
      <c r="O91" s="32"/>
      <c r="P91" s="32">
        <f t="shared" si="45"/>
        <v>217796.3</v>
      </c>
      <c r="Q91" s="32"/>
      <c r="R91" s="32">
        <f t="shared" si="46"/>
        <v>217796.3</v>
      </c>
      <c r="S91" s="32"/>
      <c r="T91" s="32">
        <f t="shared" si="47"/>
        <v>217796.3</v>
      </c>
      <c r="U91" s="32"/>
      <c r="V91" s="32">
        <f t="shared" si="48"/>
        <v>217796.3</v>
      </c>
      <c r="W91" s="32"/>
      <c r="X91" s="32">
        <f t="shared" si="49"/>
        <v>217796.3</v>
      </c>
      <c r="Y91" s="33"/>
      <c r="Z91" s="96">
        <f t="shared" si="50"/>
        <v>217796.3</v>
      </c>
      <c r="AA91" s="32">
        <v>218954.2</v>
      </c>
      <c r="AB91" s="32"/>
      <c r="AC91" s="32">
        <f>AA91+AB91</f>
        <v>218954.2</v>
      </c>
      <c r="AD91" s="32"/>
      <c r="AE91" s="32">
        <f>AC91+AD91</f>
        <v>218954.2</v>
      </c>
      <c r="AF91" s="32"/>
      <c r="AG91" s="32">
        <f>AE91+AF91</f>
        <v>218954.2</v>
      </c>
      <c r="AH91" s="32"/>
      <c r="AI91" s="32">
        <f>AG91+AH91</f>
        <v>218954.2</v>
      </c>
      <c r="AJ91" s="32"/>
      <c r="AK91" s="32">
        <f t="shared" si="51"/>
        <v>218954.2</v>
      </c>
      <c r="AL91" s="32"/>
      <c r="AM91" s="32">
        <f t="shared" si="52"/>
        <v>218954.2</v>
      </c>
      <c r="AN91" s="32"/>
      <c r="AO91" s="32">
        <f t="shared" si="53"/>
        <v>218954.2</v>
      </c>
      <c r="AP91" s="33"/>
      <c r="AQ91" s="96">
        <f t="shared" si="54"/>
        <v>218954.2</v>
      </c>
      <c r="AR91" s="32">
        <v>218954.2</v>
      </c>
      <c r="AS91" s="32"/>
      <c r="AT91" s="32">
        <f>AR91+AS91</f>
        <v>218954.2</v>
      </c>
      <c r="AU91" s="32"/>
      <c r="AV91" s="32">
        <f>AT91+AU91</f>
        <v>218954.2</v>
      </c>
      <c r="AW91" s="32"/>
      <c r="AX91" s="32">
        <f>AV91+AW91</f>
        <v>218954.2</v>
      </c>
      <c r="AY91" s="32"/>
      <c r="AZ91" s="32">
        <f t="shared" si="55"/>
        <v>218954.2</v>
      </c>
      <c r="BA91" s="32"/>
      <c r="BB91" s="32">
        <f t="shared" si="56"/>
        <v>218954.2</v>
      </c>
      <c r="BC91" s="32"/>
      <c r="BD91" s="32">
        <f t="shared" si="57"/>
        <v>218954.2</v>
      </c>
      <c r="BE91" s="33"/>
      <c r="BF91" s="96">
        <f t="shared" si="58"/>
        <v>218954.2</v>
      </c>
      <c r="BG91" s="4" t="s">
        <v>111</v>
      </c>
      <c r="BI91" s="34"/>
    </row>
    <row r="92" spans="1:61" ht="54" x14ac:dyDescent="0.35">
      <c r="A92" s="92" t="s">
        <v>112</v>
      </c>
      <c r="B92" s="99" t="s">
        <v>113</v>
      </c>
      <c r="C92" s="101" t="s">
        <v>34</v>
      </c>
      <c r="D92" s="31"/>
      <c r="E92" s="31"/>
      <c r="F92" s="32"/>
      <c r="G92" s="32">
        <v>52.44867</v>
      </c>
      <c r="H92" s="32">
        <f t="shared" si="41"/>
        <v>52.44867</v>
      </c>
      <c r="I92" s="32"/>
      <c r="J92" s="32">
        <f t="shared" si="42"/>
        <v>52.44867</v>
      </c>
      <c r="K92" s="32"/>
      <c r="L92" s="32">
        <f t="shared" si="43"/>
        <v>52.44867</v>
      </c>
      <c r="M92" s="32"/>
      <c r="N92" s="32">
        <f t="shared" si="44"/>
        <v>52.44867</v>
      </c>
      <c r="O92" s="32"/>
      <c r="P92" s="32">
        <f t="shared" si="45"/>
        <v>52.44867</v>
      </c>
      <c r="Q92" s="32"/>
      <c r="R92" s="32">
        <f t="shared" si="46"/>
        <v>52.44867</v>
      </c>
      <c r="S92" s="32"/>
      <c r="T92" s="32">
        <f t="shared" si="47"/>
        <v>52.44867</v>
      </c>
      <c r="U92" s="32"/>
      <c r="V92" s="32">
        <f t="shared" si="48"/>
        <v>52.44867</v>
      </c>
      <c r="W92" s="32"/>
      <c r="X92" s="32">
        <f t="shared" si="49"/>
        <v>52.44867</v>
      </c>
      <c r="Y92" s="33"/>
      <c r="Z92" s="96">
        <f t="shared" si="50"/>
        <v>52.44867</v>
      </c>
      <c r="AA92" s="32"/>
      <c r="AB92" s="32"/>
      <c r="AC92" s="32"/>
      <c r="AD92" s="32">
        <v>0</v>
      </c>
      <c r="AE92" s="32">
        <f>AC92+AD92</f>
        <v>0</v>
      </c>
      <c r="AF92" s="32">
        <v>0</v>
      </c>
      <c r="AG92" s="32">
        <f>AE92+AF92</f>
        <v>0</v>
      </c>
      <c r="AH92" s="32">
        <v>0</v>
      </c>
      <c r="AI92" s="32">
        <f>AG92+AH92</f>
        <v>0</v>
      </c>
      <c r="AJ92" s="32">
        <v>0</v>
      </c>
      <c r="AK92" s="32">
        <f t="shared" si="51"/>
        <v>0</v>
      </c>
      <c r="AL92" s="32">
        <v>0</v>
      </c>
      <c r="AM92" s="32">
        <f t="shared" si="52"/>
        <v>0</v>
      </c>
      <c r="AN92" s="32">
        <v>0</v>
      </c>
      <c r="AO92" s="32">
        <f t="shared" si="53"/>
        <v>0</v>
      </c>
      <c r="AP92" s="33">
        <v>0</v>
      </c>
      <c r="AQ92" s="96">
        <f t="shared" si="54"/>
        <v>0</v>
      </c>
      <c r="AR92" s="32"/>
      <c r="AS92" s="32"/>
      <c r="AT92" s="32"/>
      <c r="AU92" s="32">
        <v>0</v>
      </c>
      <c r="AV92" s="32">
        <f>AT92+AU92</f>
        <v>0</v>
      </c>
      <c r="AW92" s="32">
        <v>0</v>
      </c>
      <c r="AX92" s="32">
        <f>AV92+AW92</f>
        <v>0</v>
      </c>
      <c r="AY92" s="32">
        <v>0</v>
      </c>
      <c r="AZ92" s="32">
        <f t="shared" si="55"/>
        <v>0</v>
      </c>
      <c r="BA92" s="32">
        <v>0</v>
      </c>
      <c r="BB92" s="32">
        <f t="shared" si="56"/>
        <v>0</v>
      </c>
      <c r="BC92" s="32">
        <v>0</v>
      </c>
      <c r="BD92" s="32">
        <f t="shared" si="57"/>
        <v>0</v>
      </c>
      <c r="BE92" s="33">
        <v>0</v>
      </c>
      <c r="BF92" s="96">
        <f t="shared" si="58"/>
        <v>0</v>
      </c>
      <c r="BG92" s="4" t="s">
        <v>114</v>
      </c>
      <c r="BH92" s="1"/>
      <c r="BI92" s="34"/>
    </row>
    <row r="93" spans="1:61" ht="54" x14ac:dyDescent="0.35">
      <c r="A93" s="92" t="s">
        <v>115</v>
      </c>
      <c r="B93" s="99" t="s">
        <v>116</v>
      </c>
      <c r="C93" s="101" t="s">
        <v>34</v>
      </c>
      <c r="D93" s="31"/>
      <c r="E93" s="31"/>
      <c r="F93" s="32"/>
      <c r="G93" s="32"/>
      <c r="H93" s="32"/>
      <c r="I93" s="32"/>
      <c r="J93" s="32"/>
      <c r="K93" s="32"/>
      <c r="L93" s="32">
        <f t="shared" si="43"/>
        <v>0</v>
      </c>
      <c r="M93" s="32"/>
      <c r="N93" s="32">
        <f t="shared" si="44"/>
        <v>0</v>
      </c>
      <c r="O93" s="32"/>
      <c r="P93" s="32">
        <f t="shared" si="45"/>
        <v>0</v>
      </c>
      <c r="Q93" s="32"/>
      <c r="R93" s="32">
        <f t="shared" si="46"/>
        <v>0</v>
      </c>
      <c r="S93" s="32"/>
      <c r="T93" s="32">
        <f t="shared" si="47"/>
        <v>0</v>
      </c>
      <c r="U93" s="32"/>
      <c r="V93" s="32">
        <f t="shared" si="48"/>
        <v>0</v>
      </c>
      <c r="W93" s="32"/>
      <c r="X93" s="32">
        <f t="shared" si="49"/>
        <v>0</v>
      </c>
      <c r="Y93" s="33"/>
      <c r="Z93" s="96">
        <f t="shared" si="50"/>
        <v>0</v>
      </c>
      <c r="AA93" s="32"/>
      <c r="AB93" s="32"/>
      <c r="AC93" s="32"/>
      <c r="AD93" s="32"/>
      <c r="AE93" s="32"/>
      <c r="AF93" s="32"/>
      <c r="AG93" s="32"/>
      <c r="AH93" s="32">
        <v>26789.5</v>
      </c>
      <c r="AI93" s="32">
        <f>AG93+AH93</f>
        <v>26789.5</v>
      </c>
      <c r="AJ93" s="32"/>
      <c r="AK93" s="32">
        <f t="shared" si="51"/>
        <v>26789.5</v>
      </c>
      <c r="AL93" s="32"/>
      <c r="AM93" s="32">
        <f t="shared" si="52"/>
        <v>26789.5</v>
      </c>
      <c r="AN93" s="32"/>
      <c r="AO93" s="32">
        <f t="shared" si="53"/>
        <v>26789.5</v>
      </c>
      <c r="AP93" s="33"/>
      <c r="AQ93" s="96">
        <f t="shared" si="54"/>
        <v>26789.5</v>
      </c>
      <c r="AR93" s="32"/>
      <c r="AS93" s="32"/>
      <c r="AT93" s="32"/>
      <c r="AU93" s="32"/>
      <c r="AV93" s="32"/>
      <c r="AW93" s="32"/>
      <c r="AX93" s="32">
        <f>AV93+AW93</f>
        <v>0</v>
      </c>
      <c r="AY93" s="32"/>
      <c r="AZ93" s="32">
        <f t="shared" si="55"/>
        <v>0</v>
      </c>
      <c r="BA93" s="32"/>
      <c r="BB93" s="32">
        <f t="shared" si="56"/>
        <v>0</v>
      </c>
      <c r="BC93" s="32"/>
      <c r="BD93" s="32">
        <f t="shared" si="57"/>
        <v>0</v>
      </c>
      <c r="BE93" s="33"/>
      <c r="BF93" s="96">
        <f t="shared" si="58"/>
        <v>0</v>
      </c>
      <c r="BG93" s="4" t="s">
        <v>117</v>
      </c>
      <c r="BH93" s="1"/>
      <c r="BI93" s="34"/>
    </row>
    <row r="94" spans="1:61" ht="54" x14ac:dyDescent="0.35">
      <c r="A94" s="92" t="s">
        <v>118</v>
      </c>
      <c r="B94" s="99" t="s">
        <v>119</v>
      </c>
      <c r="C94" s="101" t="s">
        <v>34</v>
      </c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>
        <f t="shared" si="45"/>
        <v>0</v>
      </c>
      <c r="Q94" s="32"/>
      <c r="R94" s="32">
        <f t="shared" si="46"/>
        <v>0</v>
      </c>
      <c r="S94" s="32"/>
      <c r="T94" s="32">
        <f t="shared" si="47"/>
        <v>0</v>
      </c>
      <c r="U94" s="32"/>
      <c r="V94" s="32">
        <f t="shared" si="48"/>
        <v>0</v>
      </c>
      <c r="W94" s="32"/>
      <c r="X94" s="32">
        <f t="shared" si="49"/>
        <v>0</v>
      </c>
      <c r="Y94" s="33"/>
      <c r="Z94" s="96">
        <f t="shared" si="50"/>
        <v>0</v>
      </c>
      <c r="AA94" s="32"/>
      <c r="AB94" s="32"/>
      <c r="AC94" s="32"/>
      <c r="AD94" s="32"/>
      <c r="AE94" s="32"/>
      <c r="AF94" s="32"/>
      <c r="AG94" s="32"/>
      <c r="AH94" s="32"/>
      <c r="AI94" s="32"/>
      <c r="AJ94" s="32">
        <v>11334.027</v>
      </c>
      <c r="AK94" s="32">
        <f t="shared" si="51"/>
        <v>11334.027</v>
      </c>
      <c r="AL94" s="32"/>
      <c r="AM94" s="32">
        <f t="shared" si="52"/>
        <v>11334.027</v>
      </c>
      <c r="AN94" s="32"/>
      <c r="AO94" s="32">
        <f t="shared" si="53"/>
        <v>11334.027</v>
      </c>
      <c r="AP94" s="33"/>
      <c r="AQ94" s="96">
        <f t="shared" si="54"/>
        <v>11334.027</v>
      </c>
      <c r="AR94" s="32"/>
      <c r="AS94" s="32"/>
      <c r="AT94" s="32"/>
      <c r="AU94" s="32"/>
      <c r="AV94" s="32"/>
      <c r="AW94" s="32"/>
      <c r="AX94" s="32"/>
      <c r="AY94" s="32"/>
      <c r="AZ94" s="32">
        <f t="shared" si="55"/>
        <v>0</v>
      </c>
      <c r="BA94" s="32"/>
      <c r="BB94" s="32">
        <f t="shared" si="56"/>
        <v>0</v>
      </c>
      <c r="BC94" s="32"/>
      <c r="BD94" s="32">
        <f t="shared" si="57"/>
        <v>0</v>
      </c>
      <c r="BE94" s="33"/>
      <c r="BF94" s="96">
        <f t="shared" si="58"/>
        <v>0</v>
      </c>
      <c r="BG94" s="4" t="s">
        <v>120</v>
      </c>
      <c r="BH94" s="1"/>
      <c r="BI94" s="34"/>
    </row>
    <row r="95" spans="1:61" ht="54" x14ac:dyDescent="0.35">
      <c r="A95" s="92" t="s">
        <v>121</v>
      </c>
      <c r="B95" s="99" t="s">
        <v>122</v>
      </c>
      <c r="C95" s="101" t="s">
        <v>34</v>
      </c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>
        <f t="shared" si="45"/>
        <v>0</v>
      </c>
      <c r="Q95" s="32"/>
      <c r="R95" s="32">
        <f t="shared" si="46"/>
        <v>0</v>
      </c>
      <c r="S95" s="32"/>
      <c r="T95" s="32">
        <f t="shared" si="47"/>
        <v>0</v>
      </c>
      <c r="U95" s="32"/>
      <c r="V95" s="32">
        <f t="shared" si="48"/>
        <v>0</v>
      </c>
      <c r="W95" s="32"/>
      <c r="X95" s="32">
        <f t="shared" si="49"/>
        <v>0</v>
      </c>
      <c r="Y95" s="33"/>
      <c r="Z95" s="96">
        <f t="shared" si="50"/>
        <v>0</v>
      </c>
      <c r="AA95" s="32"/>
      <c r="AB95" s="32"/>
      <c r="AC95" s="32"/>
      <c r="AD95" s="32"/>
      <c r="AE95" s="32"/>
      <c r="AF95" s="32"/>
      <c r="AG95" s="32"/>
      <c r="AH95" s="32"/>
      <c r="AI95" s="32"/>
      <c r="AJ95" s="32">
        <v>4115.0559999999996</v>
      </c>
      <c r="AK95" s="32">
        <f t="shared" si="51"/>
        <v>4115.0559999999996</v>
      </c>
      <c r="AL95" s="32"/>
      <c r="AM95" s="32">
        <f t="shared" si="52"/>
        <v>4115.0559999999996</v>
      </c>
      <c r="AN95" s="32"/>
      <c r="AO95" s="32">
        <f t="shared" si="53"/>
        <v>4115.0559999999996</v>
      </c>
      <c r="AP95" s="33"/>
      <c r="AQ95" s="96">
        <f t="shared" si="54"/>
        <v>4115.0559999999996</v>
      </c>
      <c r="AR95" s="32"/>
      <c r="AS95" s="32"/>
      <c r="AT95" s="32"/>
      <c r="AU95" s="32"/>
      <c r="AV95" s="32"/>
      <c r="AW95" s="32"/>
      <c r="AX95" s="32"/>
      <c r="AY95" s="32">
        <v>168427.576</v>
      </c>
      <c r="AZ95" s="32">
        <f t="shared" si="55"/>
        <v>168427.576</v>
      </c>
      <c r="BA95" s="32"/>
      <c r="BB95" s="32">
        <f t="shared" si="56"/>
        <v>168427.576</v>
      </c>
      <c r="BC95" s="32"/>
      <c r="BD95" s="32">
        <f t="shared" si="57"/>
        <v>168427.576</v>
      </c>
      <c r="BE95" s="33"/>
      <c r="BF95" s="96">
        <f t="shared" si="58"/>
        <v>168427.576</v>
      </c>
      <c r="BG95" s="4" t="s">
        <v>123</v>
      </c>
      <c r="BH95" s="1"/>
      <c r="BI95" s="34"/>
    </row>
    <row r="96" spans="1:61" s="1" customFormat="1" ht="54" hidden="1" x14ac:dyDescent="0.35">
      <c r="A96" s="51" t="s">
        <v>124</v>
      </c>
      <c r="B96" s="29" t="s">
        <v>125</v>
      </c>
      <c r="C96" s="30" t="s">
        <v>34</v>
      </c>
      <c r="D96" s="31"/>
      <c r="E96" s="31"/>
      <c r="F96" s="32"/>
      <c r="G96" s="32"/>
      <c r="H96" s="32"/>
      <c r="I96" s="32"/>
      <c r="J96" s="32"/>
      <c r="K96" s="32"/>
      <c r="L96" s="32"/>
      <c r="M96" s="32"/>
      <c r="N96" s="32"/>
      <c r="O96" s="33"/>
      <c r="P96" s="32">
        <f t="shared" si="45"/>
        <v>0</v>
      </c>
      <c r="Q96" s="32"/>
      <c r="R96" s="32">
        <f t="shared" si="46"/>
        <v>0</v>
      </c>
      <c r="S96" s="33"/>
      <c r="T96" s="32">
        <f t="shared" si="47"/>
        <v>0</v>
      </c>
      <c r="U96" s="32"/>
      <c r="V96" s="32">
        <f t="shared" si="48"/>
        <v>0</v>
      </c>
      <c r="W96" s="33"/>
      <c r="X96" s="32">
        <f t="shared" si="49"/>
        <v>0</v>
      </c>
      <c r="Y96" s="33"/>
      <c r="Z96" s="32">
        <f t="shared" si="50"/>
        <v>0</v>
      </c>
      <c r="AA96" s="32"/>
      <c r="AB96" s="32"/>
      <c r="AC96" s="32"/>
      <c r="AD96" s="32"/>
      <c r="AE96" s="32"/>
      <c r="AF96" s="32"/>
      <c r="AG96" s="32"/>
      <c r="AH96" s="32"/>
      <c r="AI96" s="32"/>
      <c r="AJ96" s="33"/>
      <c r="AK96" s="32">
        <f t="shared" si="51"/>
        <v>0</v>
      </c>
      <c r="AL96" s="33"/>
      <c r="AM96" s="32">
        <f t="shared" si="52"/>
        <v>0</v>
      </c>
      <c r="AN96" s="33"/>
      <c r="AO96" s="32">
        <f t="shared" si="53"/>
        <v>0</v>
      </c>
      <c r="AP96" s="33"/>
      <c r="AQ96" s="32">
        <f t="shared" si="54"/>
        <v>0</v>
      </c>
      <c r="AR96" s="32"/>
      <c r="AS96" s="32"/>
      <c r="AT96" s="32"/>
      <c r="AU96" s="32"/>
      <c r="AV96" s="32"/>
      <c r="AW96" s="32"/>
      <c r="AX96" s="32"/>
      <c r="AY96" s="33"/>
      <c r="AZ96" s="32">
        <f t="shared" si="55"/>
        <v>0</v>
      </c>
      <c r="BA96" s="33"/>
      <c r="BB96" s="32">
        <f t="shared" si="56"/>
        <v>0</v>
      </c>
      <c r="BC96" s="33"/>
      <c r="BD96" s="32">
        <f t="shared" si="57"/>
        <v>0</v>
      </c>
      <c r="BE96" s="33"/>
      <c r="BF96" s="32">
        <f t="shared" si="58"/>
        <v>0</v>
      </c>
      <c r="BG96" s="52" t="s">
        <v>126</v>
      </c>
      <c r="BH96" s="1">
        <v>0</v>
      </c>
      <c r="BI96" s="34"/>
    </row>
    <row r="97" spans="1:61" ht="72" x14ac:dyDescent="0.35">
      <c r="A97" s="92" t="s">
        <v>124</v>
      </c>
      <c r="B97" s="99" t="s">
        <v>127</v>
      </c>
      <c r="C97" s="101" t="s">
        <v>88</v>
      </c>
      <c r="D97" s="31"/>
      <c r="E97" s="31"/>
      <c r="F97" s="32"/>
      <c r="G97" s="32"/>
      <c r="H97" s="32"/>
      <c r="I97" s="32"/>
      <c r="J97" s="32"/>
      <c r="K97" s="32"/>
      <c r="L97" s="32"/>
      <c r="M97" s="32"/>
      <c r="N97" s="32"/>
      <c r="O97" s="32">
        <v>13201.99</v>
      </c>
      <c r="P97" s="32">
        <f t="shared" si="45"/>
        <v>13201.99</v>
      </c>
      <c r="Q97" s="32"/>
      <c r="R97" s="32">
        <f t="shared" si="46"/>
        <v>13201.99</v>
      </c>
      <c r="S97" s="32">
        <f>-666.99-15</f>
        <v>-681.99</v>
      </c>
      <c r="T97" s="32">
        <f t="shared" si="47"/>
        <v>12520</v>
      </c>
      <c r="U97" s="32"/>
      <c r="V97" s="32">
        <f t="shared" si="48"/>
        <v>12520</v>
      </c>
      <c r="W97" s="32"/>
      <c r="X97" s="32">
        <f t="shared" si="49"/>
        <v>12520</v>
      </c>
      <c r="Y97" s="33"/>
      <c r="Z97" s="96">
        <f t="shared" si="50"/>
        <v>12520</v>
      </c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>
        <f t="shared" si="51"/>
        <v>0</v>
      </c>
      <c r="AL97" s="32"/>
      <c r="AM97" s="32">
        <f t="shared" si="52"/>
        <v>0</v>
      </c>
      <c r="AN97" s="32"/>
      <c r="AO97" s="32">
        <f t="shared" si="53"/>
        <v>0</v>
      </c>
      <c r="AP97" s="33"/>
      <c r="AQ97" s="96">
        <f t="shared" si="54"/>
        <v>0</v>
      </c>
      <c r="AR97" s="32"/>
      <c r="AS97" s="32"/>
      <c r="AT97" s="32"/>
      <c r="AU97" s="32"/>
      <c r="AV97" s="32"/>
      <c r="AW97" s="32"/>
      <c r="AX97" s="32"/>
      <c r="AY97" s="32"/>
      <c r="AZ97" s="32">
        <f t="shared" si="55"/>
        <v>0</v>
      </c>
      <c r="BA97" s="32"/>
      <c r="BB97" s="32">
        <f t="shared" si="56"/>
        <v>0</v>
      </c>
      <c r="BC97" s="32"/>
      <c r="BD97" s="32">
        <f t="shared" si="57"/>
        <v>0</v>
      </c>
      <c r="BE97" s="33"/>
      <c r="BF97" s="96">
        <f t="shared" si="58"/>
        <v>0</v>
      </c>
      <c r="BG97" s="4" t="s">
        <v>128</v>
      </c>
      <c r="BH97" s="1"/>
      <c r="BI97" s="34"/>
    </row>
    <row r="98" spans="1:61" ht="54" x14ac:dyDescent="0.35">
      <c r="A98" s="92" t="s">
        <v>129</v>
      </c>
      <c r="B98" s="99" t="s">
        <v>130</v>
      </c>
      <c r="C98" s="101" t="s">
        <v>34</v>
      </c>
      <c r="D98" s="31"/>
      <c r="E98" s="31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>
        <f t="shared" si="45"/>
        <v>0</v>
      </c>
      <c r="Q98" s="32"/>
      <c r="R98" s="32">
        <f t="shared" si="46"/>
        <v>0</v>
      </c>
      <c r="S98" s="32"/>
      <c r="T98" s="32">
        <f t="shared" si="47"/>
        <v>0</v>
      </c>
      <c r="U98" s="32"/>
      <c r="V98" s="32">
        <f t="shared" si="48"/>
        <v>0</v>
      </c>
      <c r="W98" s="32"/>
      <c r="X98" s="32">
        <f t="shared" si="49"/>
        <v>0</v>
      </c>
      <c r="Y98" s="33"/>
      <c r="Z98" s="96">
        <f t="shared" si="50"/>
        <v>0</v>
      </c>
      <c r="AA98" s="32"/>
      <c r="AB98" s="32"/>
      <c r="AC98" s="32"/>
      <c r="AD98" s="32"/>
      <c r="AE98" s="32"/>
      <c r="AF98" s="32"/>
      <c r="AG98" s="32"/>
      <c r="AH98" s="32"/>
      <c r="AI98" s="32"/>
      <c r="AJ98" s="32">
        <v>1711.297</v>
      </c>
      <c r="AK98" s="32">
        <f t="shared" si="51"/>
        <v>1711.297</v>
      </c>
      <c r="AL98" s="32"/>
      <c r="AM98" s="32">
        <f t="shared" si="52"/>
        <v>1711.297</v>
      </c>
      <c r="AN98" s="32"/>
      <c r="AO98" s="32">
        <f t="shared" si="53"/>
        <v>1711.297</v>
      </c>
      <c r="AP98" s="33"/>
      <c r="AQ98" s="96">
        <f t="shared" si="54"/>
        <v>1711.297</v>
      </c>
      <c r="AR98" s="32"/>
      <c r="AS98" s="32"/>
      <c r="AT98" s="32"/>
      <c r="AU98" s="32"/>
      <c r="AV98" s="32"/>
      <c r="AW98" s="32"/>
      <c r="AX98" s="32"/>
      <c r="AY98" s="32"/>
      <c r="AZ98" s="32">
        <f t="shared" si="55"/>
        <v>0</v>
      </c>
      <c r="BA98" s="32"/>
      <c r="BB98" s="32">
        <f t="shared" si="56"/>
        <v>0</v>
      </c>
      <c r="BC98" s="32"/>
      <c r="BD98" s="32">
        <f t="shared" si="57"/>
        <v>0</v>
      </c>
      <c r="BE98" s="33"/>
      <c r="BF98" s="96">
        <f t="shared" si="58"/>
        <v>0</v>
      </c>
      <c r="BG98" s="4" t="s">
        <v>131</v>
      </c>
      <c r="BH98" s="1"/>
      <c r="BI98" s="34"/>
    </row>
    <row r="99" spans="1:61" ht="54" x14ac:dyDescent="0.35">
      <c r="A99" s="92" t="s">
        <v>132</v>
      </c>
      <c r="B99" s="99" t="s">
        <v>133</v>
      </c>
      <c r="C99" s="101" t="s">
        <v>34</v>
      </c>
      <c r="D99" s="31"/>
      <c r="E99" s="31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>
        <f t="shared" si="45"/>
        <v>0</v>
      </c>
      <c r="Q99" s="32"/>
      <c r="R99" s="32">
        <f t="shared" si="46"/>
        <v>0</v>
      </c>
      <c r="S99" s="32"/>
      <c r="T99" s="32">
        <f t="shared" si="47"/>
        <v>0</v>
      </c>
      <c r="U99" s="32"/>
      <c r="V99" s="32">
        <f t="shared" si="48"/>
        <v>0</v>
      </c>
      <c r="W99" s="32"/>
      <c r="X99" s="32">
        <f t="shared" si="49"/>
        <v>0</v>
      </c>
      <c r="Y99" s="33"/>
      <c r="Z99" s="96">
        <f t="shared" si="50"/>
        <v>0</v>
      </c>
      <c r="AA99" s="32"/>
      <c r="AB99" s="32"/>
      <c r="AC99" s="32"/>
      <c r="AD99" s="32"/>
      <c r="AE99" s="32"/>
      <c r="AF99" s="32"/>
      <c r="AG99" s="32"/>
      <c r="AH99" s="32"/>
      <c r="AI99" s="32"/>
      <c r="AJ99" s="32">
        <v>35550.589</v>
      </c>
      <c r="AK99" s="32">
        <f t="shared" si="51"/>
        <v>35550.589</v>
      </c>
      <c r="AL99" s="32"/>
      <c r="AM99" s="32">
        <f t="shared" si="52"/>
        <v>35550.589</v>
      </c>
      <c r="AN99" s="32"/>
      <c r="AO99" s="32">
        <f t="shared" si="53"/>
        <v>35550.589</v>
      </c>
      <c r="AP99" s="33"/>
      <c r="AQ99" s="96">
        <f t="shared" si="54"/>
        <v>35550.589</v>
      </c>
      <c r="AR99" s="32"/>
      <c r="AS99" s="32"/>
      <c r="AT99" s="32"/>
      <c r="AU99" s="32"/>
      <c r="AV99" s="32"/>
      <c r="AW99" s="32"/>
      <c r="AX99" s="32"/>
      <c r="AY99" s="32"/>
      <c r="AZ99" s="32">
        <f t="shared" si="55"/>
        <v>0</v>
      </c>
      <c r="BA99" s="32"/>
      <c r="BB99" s="32">
        <f t="shared" si="56"/>
        <v>0</v>
      </c>
      <c r="BC99" s="32"/>
      <c r="BD99" s="32">
        <f t="shared" si="57"/>
        <v>0</v>
      </c>
      <c r="BE99" s="33"/>
      <c r="BF99" s="96">
        <f t="shared" si="58"/>
        <v>0</v>
      </c>
      <c r="BG99" s="4" t="s">
        <v>134</v>
      </c>
      <c r="BH99" s="1"/>
      <c r="BI99" s="34"/>
    </row>
    <row r="100" spans="1:61" ht="90" x14ac:dyDescent="0.35">
      <c r="A100" s="92" t="s">
        <v>135</v>
      </c>
      <c r="B100" s="99" t="s">
        <v>136</v>
      </c>
      <c r="C100" s="101" t="s">
        <v>88</v>
      </c>
      <c r="D100" s="31"/>
      <c r="E100" s="31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>
        <v>430.16</v>
      </c>
      <c r="T100" s="32">
        <f t="shared" si="47"/>
        <v>430.16</v>
      </c>
      <c r="U100" s="32"/>
      <c r="V100" s="32">
        <f t="shared" si="48"/>
        <v>430.16</v>
      </c>
      <c r="W100" s="32"/>
      <c r="X100" s="32">
        <f t="shared" si="49"/>
        <v>430.16</v>
      </c>
      <c r="Y100" s="33"/>
      <c r="Z100" s="96">
        <f t="shared" si="50"/>
        <v>430.16</v>
      </c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>
        <f t="shared" si="52"/>
        <v>0</v>
      </c>
      <c r="AN100" s="32"/>
      <c r="AO100" s="32">
        <f t="shared" si="53"/>
        <v>0</v>
      </c>
      <c r="AP100" s="33"/>
      <c r="AQ100" s="96">
        <f t="shared" si="54"/>
        <v>0</v>
      </c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>
        <f t="shared" si="56"/>
        <v>0</v>
      </c>
      <c r="BC100" s="32"/>
      <c r="BD100" s="32">
        <f t="shared" si="57"/>
        <v>0</v>
      </c>
      <c r="BE100" s="33"/>
      <c r="BF100" s="96">
        <f t="shared" si="58"/>
        <v>0</v>
      </c>
      <c r="BG100" s="4" t="s">
        <v>137</v>
      </c>
      <c r="BH100" s="1"/>
      <c r="BI100" s="34"/>
    </row>
    <row r="101" spans="1:61" s="1" customFormat="1" ht="72" hidden="1" x14ac:dyDescent="0.35">
      <c r="A101" s="28" t="s">
        <v>138</v>
      </c>
      <c r="B101" s="53" t="s">
        <v>139</v>
      </c>
      <c r="C101" s="30" t="s">
        <v>88</v>
      </c>
      <c r="D101" s="31"/>
      <c r="E101" s="31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>
        <v>15</v>
      </c>
      <c r="T101" s="32">
        <f t="shared" si="47"/>
        <v>15</v>
      </c>
      <c r="U101" s="32">
        <v>-15</v>
      </c>
      <c r="V101" s="32">
        <f t="shared" si="48"/>
        <v>0</v>
      </c>
      <c r="W101" s="33"/>
      <c r="X101" s="32">
        <f t="shared" si="49"/>
        <v>0</v>
      </c>
      <c r="Y101" s="33"/>
      <c r="Z101" s="32">
        <f t="shared" si="50"/>
        <v>0</v>
      </c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>
        <f t="shared" si="52"/>
        <v>0</v>
      </c>
      <c r="AN101" s="33"/>
      <c r="AO101" s="32">
        <f t="shared" si="53"/>
        <v>0</v>
      </c>
      <c r="AP101" s="33"/>
      <c r="AQ101" s="32">
        <f t="shared" si="54"/>
        <v>0</v>
      </c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>
        <f t="shared" si="56"/>
        <v>0</v>
      </c>
      <c r="BC101" s="33"/>
      <c r="BD101" s="32">
        <f t="shared" si="57"/>
        <v>0</v>
      </c>
      <c r="BE101" s="33"/>
      <c r="BF101" s="32">
        <f t="shared" si="58"/>
        <v>0</v>
      </c>
      <c r="BG101" s="4" t="s">
        <v>140</v>
      </c>
      <c r="BH101" s="1">
        <v>0</v>
      </c>
      <c r="BI101" s="34"/>
    </row>
    <row r="102" spans="1:61" ht="72" x14ac:dyDescent="0.35">
      <c r="A102" s="108" t="s">
        <v>138</v>
      </c>
      <c r="B102" s="109" t="s">
        <v>141</v>
      </c>
      <c r="C102" s="110" t="s">
        <v>88</v>
      </c>
      <c r="D102" s="31"/>
      <c r="E102" s="31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3"/>
      <c r="X102" s="32"/>
      <c r="Y102" s="33"/>
      <c r="Z102" s="96">
        <f t="shared" si="50"/>
        <v>0</v>
      </c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3"/>
      <c r="AO102" s="32"/>
      <c r="AP102" s="33">
        <v>39000</v>
      </c>
      <c r="AQ102" s="96">
        <f t="shared" si="54"/>
        <v>39000</v>
      </c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3"/>
      <c r="BD102" s="32"/>
      <c r="BE102" s="33"/>
      <c r="BF102" s="96">
        <f t="shared" si="58"/>
        <v>0</v>
      </c>
      <c r="BG102" s="4" t="s">
        <v>142</v>
      </c>
      <c r="BH102" s="1"/>
      <c r="BI102" s="34"/>
    </row>
    <row r="103" spans="1:61" ht="72" x14ac:dyDescent="0.35">
      <c r="A103" s="108" t="s">
        <v>143</v>
      </c>
      <c r="B103" s="111" t="s">
        <v>144</v>
      </c>
      <c r="C103" s="110" t="s">
        <v>88</v>
      </c>
      <c r="D103" s="31"/>
      <c r="E103" s="31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3"/>
      <c r="X103" s="32"/>
      <c r="Y103" s="33"/>
      <c r="Z103" s="96">
        <f t="shared" si="50"/>
        <v>0</v>
      </c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3"/>
      <c r="AO103" s="32"/>
      <c r="AP103" s="33"/>
      <c r="AQ103" s="96">
        <f t="shared" si="54"/>
        <v>0</v>
      </c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3"/>
      <c r="BD103" s="32"/>
      <c r="BE103" s="33">
        <v>55200</v>
      </c>
      <c r="BF103" s="96">
        <f t="shared" si="58"/>
        <v>55200</v>
      </c>
      <c r="BG103" s="4" t="s">
        <v>145</v>
      </c>
      <c r="BH103" s="1"/>
      <c r="BI103" s="34"/>
    </row>
    <row r="104" spans="1:61" ht="72" x14ac:dyDescent="0.35">
      <c r="A104" s="108" t="s">
        <v>146</v>
      </c>
      <c r="B104" s="109" t="s">
        <v>147</v>
      </c>
      <c r="C104" s="112" t="s">
        <v>88</v>
      </c>
      <c r="D104" s="31"/>
      <c r="E104" s="31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3"/>
      <c r="X104" s="32"/>
      <c r="Y104" s="33"/>
      <c r="Z104" s="96">
        <f t="shared" si="50"/>
        <v>0</v>
      </c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3"/>
      <c r="AO104" s="32"/>
      <c r="AP104" s="33">
        <v>94706</v>
      </c>
      <c r="AQ104" s="96">
        <f t="shared" si="54"/>
        <v>94706</v>
      </c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3"/>
      <c r="BD104" s="32"/>
      <c r="BE104" s="33"/>
      <c r="BF104" s="96">
        <f t="shared" si="58"/>
        <v>0</v>
      </c>
      <c r="BG104" s="4" t="s">
        <v>148</v>
      </c>
      <c r="BH104" s="1"/>
      <c r="BI104" s="34"/>
    </row>
    <row r="105" spans="1:61" ht="72" x14ac:dyDescent="0.35">
      <c r="A105" s="108" t="s">
        <v>149</v>
      </c>
      <c r="B105" s="109" t="s">
        <v>150</v>
      </c>
      <c r="C105" s="113" t="s">
        <v>88</v>
      </c>
      <c r="D105" s="54"/>
      <c r="E105" s="31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3"/>
      <c r="X105" s="32"/>
      <c r="Y105" s="33"/>
      <c r="Z105" s="96">
        <f t="shared" si="50"/>
        <v>0</v>
      </c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3"/>
      <c r="AO105" s="32"/>
      <c r="AP105" s="33">
        <v>38918</v>
      </c>
      <c r="AQ105" s="96">
        <f t="shared" si="54"/>
        <v>38918</v>
      </c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3"/>
      <c r="BD105" s="32"/>
      <c r="BE105" s="33"/>
      <c r="BF105" s="96">
        <f t="shared" si="58"/>
        <v>0</v>
      </c>
      <c r="BG105" s="4" t="s">
        <v>151</v>
      </c>
      <c r="BH105" s="1"/>
      <c r="BI105" s="34"/>
    </row>
    <row r="106" spans="1:61" ht="72" x14ac:dyDescent="0.35">
      <c r="A106" s="108" t="s">
        <v>152</v>
      </c>
      <c r="B106" s="111" t="s">
        <v>153</v>
      </c>
      <c r="C106" s="114" t="s">
        <v>88</v>
      </c>
      <c r="D106" s="54"/>
      <c r="E106" s="31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3"/>
      <c r="X106" s="32"/>
      <c r="Y106" s="33"/>
      <c r="Z106" s="96">
        <f t="shared" si="50"/>
        <v>0</v>
      </c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3"/>
      <c r="AO106" s="32"/>
      <c r="AP106" s="33">
        <v>25020</v>
      </c>
      <c r="AQ106" s="96">
        <f t="shared" si="54"/>
        <v>25020</v>
      </c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3"/>
      <c r="BD106" s="32"/>
      <c r="BE106" s="33"/>
      <c r="BF106" s="96">
        <f t="shared" si="58"/>
        <v>0</v>
      </c>
      <c r="BG106" s="4" t="s">
        <v>154</v>
      </c>
      <c r="BH106" s="1"/>
      <c r="BI106" s="34"/>
    </row>
    <row r="107" spans="1:61" ht="72" x14ac:dyDescent="0.35">
      <c r="A107" s="108" t="s">
        <v>155</v>
      </c>
      <c r="B107" s="109" t="s">
        <v>156</v>
      </c>
      <c r="C107" s="113" t="s">
        <v>88</v>
      </c>
      <c r="D107" s="54"/>
      <c r="E107" s="3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3"/>
      <c r="X107" s="32"/>
      <c r="Y107" s="33"/>
      <c r="Z107" s="96">
        <f t="shared" si="50"/>
        <v>0</v>
      </c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3"/>
      <c r="AO107" s="32"/>
      <c r="AP107" s="33"/>
      <c r="AQ107" s="96">
        <f t="shared" si="54"/>
        <v>0</v>
      </c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3"/>
      <c r="BD107" s="32"/>
      <c r="BE107" s="33">
        <v>21844</v>
      </c>
      <c r="BF107" s="96">
        <f t="shared" si="58"/>
        <v>21844</v>
      </c>
      <c r="BG107" s="4" t="s">
        <v>157</v>
      </c>
      <c r="BH107" s="1"/>
      <c r="BI107" s="34"/>
    </row>
    <row r="108" spans="1:61" s="98" customFormat="1" ht="33.75" customHeight="1" x14ac:dyDescent="0.25">
      <c r="A108" s="89"/>
      <c r="B108" s="115" t="s">
        <v>158</v>
      </c>
      <c r="C108" s="116" t="s">
        <v>25</v>
      </c>
      <c r="D108" s="11">
        <f>D110+D109</f>
        <v>154441.5</v>
      </c>
      <c r="E108" s="11">
        <f>E110+E109</f>
        <v>-9784.9</v>
      </c>
      <c r="F108" s="12">
        <f t="shared" si="40"/>
        <v>144656.6</v>
      </c>
      <c r="G108" s="12">
        <f>G110+G109+G111</f>
        <v>13877.61233</v>
      </c>
      <c r="H108" s="12">
        <f t="shared" si="41"/>
        <v>158534.21233000001</v>
      </c>
      <c r="I108" s="12">
        <f>I110+I109+I111</f>
        <v>0</v>
      </c>
      <c r="J108" s="12">
        <f t="shared" si="42"/>
        <v>158534.21233000001</v>
      </c>
      <c r="K108" s="12">
        <f>K110+K109+K111+K112</f>
        <v>-144874.212</v>
      </c>
      <c r="L108" s="12">
        <f t="shared" si="43"/>
        <v>13660.00033000001</v>
      </c>
      <c r="M108" s="12">
        <f>M110+M109+M111+M112</f>
        <v>50578.95</v>
      </c>
      <c r="N108" s="12">
        <f t="shared" si="44"/>
        <v>64238.950330000007</v>
      </c>
      <c r="O108" s="12">
        <f>O110+O109+O111+O112</f>
        <v>-50578.95</v>
      </c>
      <c r="P108" s="12">
        <f t="shared" si="45"/>
        <v>13660.00033000001</v>
      </c>
      <c r="Q108" s="12">
        <f>Q110+Q109+Q111+Q112</f>
        <v>0</v>
      </c>
      <c r="R108" s="12">
        <f t="shared" si="46"/>
        <v>13660.00033000001</v>
      </c>
      <c r="S108" s="12">
        <f>S110+S109+S111+S112</f>
        <v>0</v>
      </c>
      <c r="T108" s="12">
        <f t="shared" si="47"/>
        <v>13660.00033000001</v>
      </c>
      <c r="U108" s="12">
        <f>U110+U109+U111+U112</f>
        <v>0</v>
      </c>
      <c r="V108" s="12">
        <f t="shared" si="48"/>
        <v>13660.00033000001</v>
      </c>
      <c r="W108" s="12">
        <f>W110+W109+W111+W112</f>
        <v>8752.2880000000005</v>
      </c>
      <c r="X108" s="12">
        <f t="shared" si="49"/>
        <v>22412.28833000001</v>
      </c>
      <c r="Y108" s="12">
        <f>Y110+Y109+Y111+Y112</f>
        <v>0</v>
      </c>
      <c r="Z108" s="95">
        <f t="shared" si="50"/>
        <v>22412.28833000001</v>
      </c>
      <c r="AA108" s="12">
        <f>AA110+AA109</f>
        <v>0</v>
      </c>
      <c r="AB108" s="12">
        <f>AB110+AB109</f>
        <v>0</v>
      </c>
      <c r="AC108" s="12">
        <f>AA108+AB108</f>
        <v>0</v>
      </c>
      <c r="AD108" s="12">
        <f>AD110+AD109+AD111</f>
        <v>0</v>
      </c>
      <c r="AE108" s="12">
        <f>AC108+AD108</f>
        <v>0</v>
      </c>
      <c r="AF108" s="12">
        <f>AF110+AF109+AF111</f>
        <v>0</v>
      </c>
      <c r="AG108" s="12">
        <f>AE108+AF108</f>
        <v>0</v>
      </c>
      <c r="AH108" s="12">
        <f>AH110+AH109+AH111+AH112</f>
        <v>309274.212</v>
      </c>
      <c r="AI108" s="12">
        <f t="shared" ref="AI108:AI113" si="59">AG108+AH108</f>
        <v>309274.212</v>
      </c>
      <c r="AJ108" s="12">
        <f>AJ110+AJ109+AJ111+AJ112</f>
        <v>0</v>
      </c>
      <c r="AK108" s="12">
        <f t="shared" ref="AK108:AK113" si="60">AI108+AJ108</f>
        <v>309274.212</v>
      </c>
      <c r="AL108" s="12">
        <f>AL110+AL109+AL111+AL112</f>
        <v>0</v>
      </c>
      <c r="AM108" s="12">
        <f t="shared" ref="AM108:AM113" si="61">AK108+AL108</f>
        <v>309274.212</v>
      </c>
      <c r="AN108" s="12">
        <f>AN110+AN109+AN111+AN112</f>
        <v>-8752.2880000000005</v>
      </c>
      <c r="AO108" s="12">
        <f t="shared" ref="AO108:AO113" si="62">AM108+AN108</f>
        <v>300521.924</v>
      </c>
      <c r="AP108" s="12">
        <f>AP110+AP109+AP111+AP112</f>
        <v>0</v>
      </c>
      <c r="AQ108" s="95">
        <f t="shared" si="54"/>
        <v>300521.924</v>
      </c>
      <c r="AR108" s="12">
        <f>AR110+AR109</f>
        <v>478982.8</v>
      </c>
      <c r="AS108" s="12">
        <f>AS110+AS109</f>
        <v>0</v>
      </c>
      <c r="AT108" s="12">
        <f>AR108+AS108</f>
        <v>478982.8</v>
      </c>
      <c r="AU108" s="12">
        <f>AU110+AU109+AU111</f>
        <v>0</v>
      </c>
      <c r="AV108" s="12">
        <f>AT108+AU108</f>
        <v>478982.8</v>
      </c>
      <c r="AW108" s="12">
        <f>AW110+AW109+AW111+AW112</f>
        <v>0</v>
      </c>
      <c r="AX108" s="12">
        <f t="shared" ref="AX108:AX113" si="63">AV108+AW108</f>
        <v>478982.8</v>
      </c>
      <c r="AY108" s="12">
        <f>AY110+AY109+AY111+AY112</f>
        <v>0</v>
      </c>
      <c r="AZ108" s="12">
        <f t="shared" ref="AZ108:AZ113" si="64">AX108+AY108</f>
        <v>478982.8</v>
      </c>
      <c r="BA108" s="12">
        <f>BA110+BA109+BA111+BA112</f>
        <v>0</v>
      </c>
      <c r="BB108" s="12">
        <f t="shared" ref="BB108:BB113" si="65">AZ108+BA108</f>
        <v>478982.8</v>
      </c>
      <c r="BC108" s="12">
        <f>BC110+BC109+BC111+BC112</f>
        <v>0</v>
      </c>
      <c r="BD108" s="12">
        <f t="shared" ref="BD108:BD113" si="66">BB108+BC108</f>
        <v>478982.8</v>
      </c>
      <c r="BE108" s="12">
        <f>BE110+BE109+BE111+BE112</f>
        <v>0</v>
      </c>
      <c r="BF108" s="95">
        <f t="shared" si="58"/>
        <v>478982.8</v>
      </c>
      <c r="BG108" s="13"/>
      <c r="BH108" s="14"/>
      <c r="BI108" s="10"/>
    </row>
    <row r="109" spans="1:61" ht="54" x14ac:dyDescent="0.35">
      <c r="A109" s="92" t="s">
        <v>159</v>
      </c>
      <c r="B109" s="99" t="s">
        <v>160</v>
      </c>
      <c r="C109" s="101" t="s">
        <v>34</v>
      </c>
      <c r="D109" s="31">
        <v>144656.6</v>
      </c>
      <c r="E109" s="31"/>
      <c r="F109" s="32">
        <f t="shared" si="40"/>
        <v>144656.6</v>
      </c>
      <c r="G109" s="32">
        <v>217.61232999999999</v>
      </c>
      <c r="H109" s="32">
        <f t="shared" si="41"/>
        <v>144874.21233000001</v>
      </c>
      <c r="I109" s="32"/>
      <c r="J109" s="32">
        <f t="shared" si="42"/>
        <v>144874.21233000001</v>
      </c>
      <c r="K109" s="32">
        <v>-144874.212</v>
      </c>
      <c r="L109" s="32">
        <f t="shared" si="43"/>
        <v>3.3000000985339284E-4</v>
      </c>
      <c r="M109" s="32"/>
      <c r="N109" s="32">
        <f t="shared" si="44"/>
        <v>3.3000000985339284E-4</v>
      </c>
      <c r="O109" s="32"/>
      <c r="P109" s="32">
        <f t="shared" si="45"/>
        <v>3.3000000985339284E-4</v>
      </c>
      <c r="Q109" s="32"/>
      <c r="R109" s="32">
        <f t="shared" si="46"/>
        <v>3.3000000985339284E-4</v>
      </c>
      <c r="S109" s="32"/>
      <c r="T109" s="32">
        <f t="shared" si="47"/>
        <v>3.3000000985339284E-4</v>
      </c>
      <c r="U109" s="32"/>
      <c r="V109" s="32">
        <f t="shared" si="48"/>
        <v>3.3000000985339284E-4</v>
      </c>
      <c r="W109" s="32">
        <v>8752.2880000000005</v>
      </c>
      <c r="X109" s="32">
        <f t="shared" si="49"/>
        <v>8752.2883300000103</v>
      </c>
      <c r="Y109" s="33"/>
      <c r="Z109" s="96">
        <f t="shared" si="50"/>
        <v>8752.2883300000103</v>
      </c>
      <c r="AA109" s="32">
        <v>0</v>
      </c>
      <c r="AB109" s="32"/>
      <c r="AC109" s="32">
        <f>AA109+AB109</f>
        <v>0</v>
      </c>
      <c r="AD109" s="32"/>
      <c r="AE109" s="32">
        <f>AC109+AD109</f>
        <v>0</v>
      </c>
      <c r="AF109" s="32"/>
      <c r="AG109" s="32">
        <f>AE109+AF109</f>
        <v>0</v>
      </c>
      <c r="AH109" s="32">
        <v>144874.212</v>
      </c>
      <c r="AI109" s="32">
        <f t="shared" si="59"/>
        <v>144874.212</v>
      </c>
      <c r="AJ109" s="32"/>
      <c r="AK109" s="32">
        <f t="shared" si="60"/>
        <v>144874.212</v>
      </c>
      <c r="AL109" s="32"/>
      <c r="AM109" s="32">
        <f t="shared" si="61"/>
        <v>144874.212</v>
      </c>
      <c r="AN109" s="32">
        <v>-8752.2880000000005</v>
      </c>
      <c r="AO109" s="32">
        <f t="shared" si="62"/>
        <v>136121.924</v>
      </c>
      <c r="AP109" s="33"/>
      <c r="AQ109" s="96">
        <f t="shared" si="54"/>
        <v>136121.924</v>
      </c>
      <c r="AR109" s="32">
        <v>0</v>
      </c>
      <c r="AS109" s="32"/>
      <c r="AT109" s="32">
        <f>AR109+AS109</f>
        <v>0</v>
      </c>
      <c r="AU109" s="32"/>
      <c r="AV109" s="32">
        <f>AT109+AU109</f>
        <v>0</v>
      </c>
      <c r="AW109" s="32"/>
      <c r="AX109" s="32">
        <f t="shared" si="63"/>
        <v>0</v>
      </c>
      <c r="AY109" s="32"/>
      <c r="AZ109" s="32">
        <f t="shared" si="64"/>
        <v>0</v>
      </c>
      <c r="BA109" s="32"/>
      <c r="BB109" s="32">
        <f t="shared" si="65"/>
        <v>0</v>
      </c>
      <c r="BC109" s="32"/>
      <c r="BD109" s="32">
        <f t="shared" si="66"/>
        <v>0</v>
      </c>
      <c r="BE109" s="33"/>
      <c r="BF109" s="96">
        <f t="shared" si="58"/>
        <v>0</v>
      </c>
      <c r="BG109" s="4" t="s">
        <v>161</v>
      </c>
      <c r="BI109" s="34"/>
    </row>
    <row r="110" spans="1:61" ht="54" x14ac:dyDescent="0.35">
      <c r="A110" s="92" t="s">
        <v>162</v>
      </c>
      <c r="B110" s="93" t="s">
        <v>163</v>
      </c>
      <c r="C110" s="107" t="s">
        <v>164</v>
      </c>
      <c r="D110" s="31">
        <v>9784.9</v>
      </c>
      <c r="E110" s="31">
        <v>-9784.9</v>
      </c>
      <c r="F110" s="32">
        <f t="shared" si="40"/>
        <v>0</v>
      </c>
      <c r="G110" s="32"/>
      <c r="H110" s="32">
        <f t="shared" si="41"/>
        <v>0</v>
      </c>
      <c r="I110" s="32"/>
      <c r="J110" s="32">
        <f t="shared" si="42"/>
        <v>0</v>
      </c>
      <c r="K110" s="32"/>
      <c r="L110" s="32">
        <f t="shared" si="43"/>
        <v>0</v>
      </c>
      <c r="M110" s="32"/>
      <c r="N110" s="32">
        <f t="shared" si="44"/>
        <v>0</v>
      </c>
      <c r="O110" s="32"/>
      <c r="P110" s="32">
        <f t="shared" si="45"/>
        <v>0</v>
      </c>
      <c r="Q110" s="32"/>
      <c r="R110" s="32">
        <f t="shared" si="46"/>
        <v>0</v>
      </c>
      <c r="S110" s="32"/>
      <c r="T110" s="32">
        <f t="shared" si="47"/>
        <v>0</v>
      </c>
      <c r="U110" s="32"/>
      <c r="V110" s="32">
        <f t="shared" ref="V110:V173" si="67">T110+U110</f>
        <v>0</v>
      </c>
      <c r="W110" s="32"/>
      <c r="X110" s="32">
        <f t="shared" ref="X110:X173" si="68">V110+W110</f>
        <v>0</v>
      </c>
      <c r="Y110" s="33"/>
      <c r="Z110" s="96">
        <f t="shared" si="50"/>
        <v>0</v>
      </c>
      <c r="AA110" s="32">
        <v>0</v>
      </c>
      <c r="AB110" s="32"/>
      <c r="AC110" s="32">
        <f>AA110+AB110</f>
        <v>0</v>
      </c>
      <c r="AD110" s="32"/>
      <c r="AE110" s="32">
        <f>AC110+AD110</f>
        <v>0</v>
      </c>
      <c r="AF110" s="32"/>
      <c r="AG110" s="32">
        <f>AE110+AF110</f>
        <v>0</v>
      </c>
      <c r="AH110" s="32"/>
      <c r="AI110" s="32">
        <f t="shared" si="59"/>
        <v>0</v>
      </c>
      <c r="AJ110" s="32"/>
      <c r="AK110" s="32">
        <f t="shared" si="60"/>
        <v>0</v>
      </c>
      <c r="AL110" s="32"/>
      <c r="AM110" s="32">
        <f t="shared" si="61"/>
        <v>0</v>
      </c>
      <c r="AN110" s="32"/>
      <c r="AO110" s="32">
        <f t="shared" si="62"/>
        <v>0</v>
      </c>
      <c r="AP110" s="33"/>
      <c r="AQ110" s="96">
        <f t="shared" si="54"/>
        <v>0</v>
      </c>
      <c r="AR110" s="32">
        <v>478982.8</v>
      </c>
      <c r="AS110" s="32"/>
      <c r="AT110" s="32">
        <f>AR110+AS110</f>
        <v>478982.8</v>
      </c>
      <c r="AU110" s="32"/>
      <c r="AV110" s="32">
        <f>AT110+AU110</f>
        <v>478982.8</v>
      </c>
      <c r="AW110" s="32"/>
      <c r="AX110" s="32">
        <f t="shared" si="63"/>
        <v>478982.8</v>
      </c>
      <c r="AY110" s="32"/>
      <c r="AZ110" s="32">
        <f t="shared" si="64"/>
        <v>478982.8</v>
      </c>
      <c r="BA110" s="32"/>
      <c r="BB110" s="32">
        <f t="shared" si="65"/>
        <v>478982.8</v>
      </c>
      <c r="BC110" s="32"/>
      <c r="BD110" s="32">
        <f t="shared" si="66"/>
        <v>478982.8</v>
      </c>
      <c r="BE110" s="33"/>
      <c r="BF110" s="96">
        <f t="shared" si="58"/>
        <v>478982.8</v>
      </c>
      <c r="BG110" s="4" t="s">
        <v>165</v>
      </c>
      <c r="BI110" s="34"/>
    </row>
    <row r="111" spans="1:61" ht="72" x14ac:dyDescent="0.35">
      <c r="A111" s="92" t="s">
        <v>166</v>
      </c>
      <c r="B111" s="93" t="s">
        <v>167</v>
      </c>
      <c r="C111" s="107" t="s">
        <v>88</v>
      </c>
      <c r="D111" s="31"/>
      <c r="E111" s="31"/>
      <c r="F111" s="32"/>
      <c r="G111" s="32">
        <v>13660</v>
      </c>
      <c r="H111" s="32">
        <f t="shared" si="41"/>
        <v>13660</v>
      </c>
      <c r="I111" s="32"/>
      <c r="J111" s="32">
        <f t="shared" si="42"/>
        <v>13660</v>
      </c>
      <c r="K111" s="32"/>
      <c r="L111" s="32">
        <f t="shared" si="43"/>
        <v>13660</v>
      </c>
      <c r="M111" s="32">
        <v>50578.95</v>
      </c>
      <c r="N111" s="32">
        <f t="shared" si="44"/>
        <v>64238.95</v>
      </c>
      <c r="O111" s="32">
        <v>-50578.95</v>
      </c>
      <c r="P111" s="32">
        <f t="shared" si="45"/>
        <v>13660</v>
      </c>
      <c r="Q111" s="32"/>
      <c r="R111" s="32">
        <f t="shared" si="46"/>
        <v>13660</v>
      </c>
      <c r="S111" s="32"/>
      <c r="T111" s="32">
        <f t="shared" si="47"/>
        <v>13660</v>
      </c>
      <c r="U111" s="32"/>
      <c r="V111" s="32">
        <f t="shared" si="67"/>
        <v>13660</v>
      </c>
      <c r="W111" s="32"/>
      <c r="X111" s="32">
        <f t="shared" si="68"/>
        <v>13660</v>
      </c>
      <c r="Y111" s="33"/>
      <c r="Z111" s="96">
        <f t="shared" si="50"/>
        <v>13660</v>
      </c>
      <c r="AA111" s="32"/>
      <c r="AB111" s="32"/>
      <c r="AC111" s="32"/>
      <c r="AD111" s="32"/>
      <c r="AE111" s="32">
        <f>AC111+AD111</f>
        <v>0</v>
      </c>
      <c r="AF111" s="32"/>
      <c r="AG111" s="32">
        <f>AE111+AF111</f>
        <v>0</v>
      </c>
      <c r="AH111" s="32"/>
      <c r="AI111" s="32">
        <f t="shared" si="59"/>
        <v>0</v>
      </c>
      <c r="AJ111" s="32"/>
      <c r="AK111" s="32">
        <f t="shared" si="60"/>
        <v>0</v>
      </c>
      <c r="AL111" s="32"/>
      <c r="AM111" s="32">
        <f t="shared" si="61"/>
        <v>0</v>
      </c>
      <c r="AN111" s="32"/>
      <c r="AO111" s="32">
        <f t="shared" si="62"/>
        <v>0</v>
      </c>
      <c r="AP111" s="33"/>
      <c r="AQ111" s="96">
        <f t="shared" si="54"/>
        <v>0</v>
      </c>
      <c r="AR111" s="32"/>
      <c r="AS111" s="32"/>
      <c r="AT111" s="32"/>
      <c r="AU111" s="32"/>
      <c r="AV111" s="32">
        <f>AT111+AU111</f>
        <v>0</v>
      </c>
      <c r="AW111" s="32"/>
      <c r="AX111" s="32">
        <f t="shared" si="63"/>
        <v>0</v>
      </c>
      <c r="AY111" s="32"/>
      <c r="AZ111" s="32">
        <f t="shared" si="64"/>
        <v>0</v>
      </c>
      <c r="BA111" s="32"/>
      <c r="BB111" s="32">
        <f t="shared" si="65"/>
        <v>0</v>
      </c>
      <c r="BC111" s="32"/>
      <c r="BD111" s="32">
        <f t="shared" si="66"/>
        <v>0</v>
      </c>
      <c r="BE111" s="33"/>
      <c r="BF111" s="96">
        <f t="shared" si="58"/>
        <v>0</v>
      </c>
      <c r="BG111" s="4" t="s">
        <v>168</v>
      </c>
      <c r="BI111" s="34"/>
    </row>
    <row r="112" spans="1:61" ht="54" x14ac:dyDescent="0.35">
      <c r="A112" s="92" t="s">
        <v>169</v>
      </c>
      <c r="B112" s="93" t="s">
        <v>170</v>
      </c>
      <c r="C112" s="107" t="s">
        <v>164</v>
      </c>
      <c r="D112" s="31"/>
      <c r="E112" s="31"/>
      <c r="F112" s="32"/>
      <c r="G112" s="32"/>
      <c r="H112" s="32"/>
      <c r="I112" s="32"/>
      <c r="J112" s="32"/>
      <c r="K112" s="32"/>
      <c r="L112" s="32">
        <f t="shared" si="43"/>
        <v>0</v>
      </c>
      <c r="M112" s="32"/>
      <c r="N112" s="32">
        <f t="shared" si="44"/>
        <v>0</v>
      </c>
      <c r="O112" s="32"/>
      <c r="P112" s="32">
        <f t="shared" si="45"/>
        <v>0</v>
      </c>
      <c r="Q112" s="32"/>
      <c r="R112" s="32">
        <f t="shared" ref="R112:R175" si="69">P112+Q112</f>
        <v>0</v>
      </c>
      <c r="S112" s="32"/>
      <c r="T112" s="32">
        <f t="shared" ref="T112:T175" si="70">R112+S112</f>
        <v>0</v>
      </c>
      <c r="U112" s="32"/>
      <c r="V112" s="32">
        <f t="shared" si="67"/>
        <v>0</v>
      </c>
      <c r="W112" s="32"/>
      <c r="X112" s="32">
        <f t="shared" si="68"/>
        <v>0</v>
      </c>
      <c r="Y112" s="33"/>
      <c r="Z112" s="96">
        <f t="shared" si="50"/>
        <v>0</v>
      </c>
      <c r="AA112" s="32"/>
      <c r="AB112" s="32"/>
      <c r="AC112" s="32"/>
      <c r="AD112" s="32"/>
      <c r="AE112" s="32"/>
      <c r="AF112" s="32"/>
      <c r="AG112" s="32"/>
      <c r="AH112" s="32">
        <v>164400</v>
      </c>
      <c r="AI112" s="32">
        <f t="shared" si="59"/>
        <v>164400</v>
      </c>
      <c r="AJ112" s="32"/>
      <c r="AK112" s="32">
        <f t="shared" si="60"/>
        <v>164400</v>
      </c>
      <c r="AL112" s="32"/>
      <c r="AM112" s="32">
        <f t="shared" si="61"/>
        <v>164400</v>
      </c>
      <c r="AN112" s="32"/>
      <c r="AO112" s="32">
        <f t="shared" si="62"/>
        <v>164400</v>
      </c>
      <c r="AP112" s="33"/>
      <c r="AQ112" s="96">
        <f t="shared" si="54"/>
        <v>164400</v>
      </c>
      <c r="AR112" s="32"/>
      <c r="AS112" s="32"/>
      <c r="AT112" s="32"/>
      <c r="AU112" s="32"/>
      <c r="AV112" s="32"/>
      <c r="AW112" s="32"/>
      <c r="AX112" s="32">
        <f t="shared" si="63"/>
        <v>0</v>
      </c>
      <c r="AY112" s="32"/>
      <c r="AZ112" s="32">
        <f t="shared" si="64"/>
        <v>0</v>
      </c>
      <c r="BA112" s="32"/>
      <c r="BB112" s="32">
        <f t="shared" si="65"/>
        <v>0</v>
      </c>
      <c r="BC112" s="32"/>
      <c r="BD112" s="32">
        <f t="shared" si="66"/>
        <v>0</v>
      </c>
      <c r="BE112" s="33"/>
      <c r="BF112" s="96">
        <f t="shared" si="58"/>
        <v>0</v>
      </c>
      <c r="BG112" s="4" t="s">
        <v>171</v>
      </c>
      <c r="BI112" s="34"/>
    </row>
    <row r="113" spans="1:78" s="98" customFormat="1" ht="33.75" customHeight="1" x14ac:dyDescent="0.25">
      <c r="A113" s="89"/>
      <c r="B113" s="90" t="s">
        <v>172</v>
      </c>
      <c r="C113" s="91" t="s">
        <v>25</v>
      </c>
      <c r="D113" s="11">
        <f>D117+D121+D122+D123+D124+D125+D126+D127+D131</f>
        <v>866523.3</v>
      </c>
      <c r="E113" s="11">
        <f>E117+E121+E122+E123+E124+E125+E126+E127+E131</f>
        <v>-22851.5</v>
      </c>
      <c r="F113" s="12">
        <f t="shared" si="40"/>
        <v>843671.8</v>
      </c>
      <c r="G113" s="12">
        <f>G117+G121+G122+G123+G124+G125+G126+G127+G131+G135+G136+G137+G138+G139</f>
        <v>42664.073599999996</v>
      </c>
      <c r="H113" s="12">
        <f t="shared" si="41"/>
        <v>886335.87360000005</v>
      </c>
      <c r="I113" s="12">
        <f>I117+I121+I122+I123+I124+I125+I126+I127+I131+I135+I136+I137+I138+I139</f>
        <v>38906.247439999999</v>
      </c>
      <c r="J113" s="12">
        <f t="shared" si="42"/>
        <v>925242.12104</v>
      </c>
      <c r="K113" s="12">
        <f>K117+K121+K122+K123+K124+K125+K126+K127+K131+K135+K136+K137+K138+K139+K140</f>
        <v>-176137.50200000004</v>
      </c>
      <c r="L113" s="12">
        <f t="shared" si="43"/>
        <v>749104.61904000002</v>
      </c>
      <c r="M113" s="12">
        <f>M117+M121+M122+M123+M124+M125+M126+M127+M131+M135+M136+M137+M138+M139+M140</f>
        <v>-50578.95</v>
      </c>
      <c r="N113" s="12">
        <f t="shared" si="44"/>
        <v>698525.66904000007</v>
      </c>
      <c r="O113" s="12">
        <f>O117+O121+O122+O123+O124+O125+O126+O127+O131+O135+O136+O137+O138+O139+O140+O141</f>
        <v>-10292.796000000002</v>
      </c>
      <c r="P113" s="12">
        <f t="shared" si="45"/>
        <v>688232.87304000009</v>
      </c>
      <c r="Q113" s="12">
        <f>Q117+Q121+Q122+Q123+Q124+Q125+Q126+Q127+Q131+Q135+Q136+Q137+Q138+Q139+Q140+Q141</f>
        <v>-31497.914000000001</v>
      </c>
      <c r="R113" s="12">
        <f t="shared" si="69"/>
        <v>656734.9590400001</v>
      </c>
      <c r="S113" s="12">
        <f>S117+S121+S122+S123+S124+S125+S126+S127+S131+S135+S136+S137+S138+S139+S140+S141+S142</f>
        <v>0</v>
      </c>
      <c r="T113" s="12">
        <f t="shared" si="70"/>
        <v>656734.9590400001</v>
      </c>
      <c r="U113" s="12">
        <f>U117+U121+U122+U123+U124+U125+U126+U127+U131+U135+U136+U137+U138+U139+U140+U141+U142</f>
        <v>0</v>
      </c>
      <c r="V113" s="12">
        <f t="shared" si="67"/>
        <v>656734.9590400001</v>
      </c>
      <c r="W113" s="12">
        <f>W117+W121+W122+W123+W124+W125+W126+W127+W131+W135+W136+W137+W138+W139+W140+W141+W142</f>
        <v>-52980.679999999993</v>
      </c>
      <c r="X113" s="12">
        <f t="shared" si="68"/>
        <v>603754.27904000017</v>
      </c>
      <c r="Y113" s="12">
        <f>Y117+Y121+Y122+Y123+Y124+Y125+Y126+Y127+Y131+Y135+Y136+Y137+Y138+Y139+Y140+Y141+Y142</f>
        <v>0</v>
      </c>
      <c r="Z113" s="95">
        <f t="shared" si="50"/>
        <v>603754.27904000017</v>
      </c>
      <c r="AA113" s="12">
        <f>AA117+AA121+AA122+AA123+AA124+AA125+AA126+AA127+AA131</f>
        <v>521975.9</v>
      </c>
      <c r="AB113" s="12">
        <f>AB117+AB121+AB122+AB123+AB124+AB125+AB126+AB127+AB131</f>
        <v>-135.30000000000001</v>
      </c>
      <c r="AC113" s="12">
        <f>AA113+AB113</f>
        <v>521840.60000000003</v>
      </c>
      <c r="AD113" s="12">
        <f>AD117+AD121+AD122+AD123+AD124+AD125+AD126+AD127+AD131+AD135+AD136+AD137+AD138+AD139</f>
        <v>43321.919000000002</v>
      </c>
      <c r="AE113" s="12">
        <f>AC113+AD113</f>
        <v>565162.51900000009</v>
      </c>
      <c r="AF113" s="12">
        <f>AF117+AF121+AF122+AF123+AF124+AF125+AF126+AF127+AF131+AF135+AF136+AF137+AF138+AF139</f>
        <v>-5553.09</v>
      </c>
      <c r="AG113" s="12">
        <f>AE113+AF113</f>
        <v>559609.42900000012</v>
      </c>
      <c r="AH113" s="12">
        <f>AH117+AH121+AH122+AH123+AH124+AH125+AH126+AH127+AH131+AH135+AH136+AH137+AH138+AH139+AH140</f>
        <v>184949.622</v>
      </c>
      <c r="AI113" s="12">
        <f t="shared" si="59"/>
        <v>744559.05100000009</v>
      </c>
      <c r="AJ113" s="12">
        <f>AJ117+AJ121+AJ122+AJ123+AJ124+AJ125+AJ126+AJ127+AJ131+AJ135+AJ136+AJ137+AJ138+AJ139+AJ140+AJ141</f>
        <v>-396371.46300000005</v>
      </c>
      <c r="AK113" s="12">
        <f t="shared" si="60"/>
        <v>348187.58800000005</v>
      </c>
      <c r="AL113" s="12">
        <f>AL117+AL121+AL122+AL123+AL124+AL125+AL126+AL127+AL131+AL135+AL136+AL137+AL138+AL139+AL140+AL141+AL142</f>
        <v>0</v>
      </c>
      <c r="AM113" s="12">
        <f t="shared" si="61"/>
        <v>348187.58800000005</v>
      </c>
      <c r="AN113" s="12">
        <f>AN117+AN121+AN122+AN123+AN124+AN125+AN126+AN127+AN131+AN135+AN136+AN137+AN138+AN139+AN140+AN141+AN142</f>
        <v>14907.064</v>
      </c>
      <c r="AO113" s="12">
        <f t="shared" si="62"/>
        <v>363094.65200000006</v>
      </c>
      <c r="AP113" s="12">
        <f>AP117+AP121+AP122+AP123+AP124+AP125+AP126+AP127+AP131+AP135+AP136+AP137+AP138+AP139+AP140+AP141+AP142</f>
        <v>0</v>
      </c>
      <c r="AQ113" s="95">
        <f t="shared" si="54"/>
        <v>363094.65200000006</v>
      </c>
      <c r="AR113" s="12">
        <f>AR117+AR121+AR122+AR123+AR124+AR125+AR126+AR127+AR131</f>
        <v>401690.6</v>
      </c>
      <c r="AS113" s="12">
        <f>AS117+AS121+AS122+AS123+AS124+AS125+AS126+AS127+AS131</f>
        <v>0</v>
      </c>
      <c r="AT113" s="12">
        <f>AR113+AS113</f>
        <v>401690.6</v>
      </c>
      <c r="AU113" s="12">
        <f>AU117+AU121+AU122+AU123+AU124+AU125+AU126+AU127+AU131+AU135+AU136+AU137+AU138+AU139</f>
        <v>0</v>
      </c>
      <c r="AV113" s="12">
        <f>AT113+AU113</f>
        <v>401690.6</v>
      </c>
      <c r="AW113" s="12">
        <f>AW117+AW121+AW122+AW123+AW124+AW125+AW126+AW127+AW131+AW135+AW136+AW137+AW138+AW139+AW140</f>
        <v>91187.88</v>
      </c>
      <c r="AX113" s="12">
        <f t="shared" si="63"/>
        <v>492878.48</v>
      </c>
      <c r="AY113" s="12">
        <f>AY117+AY121+AY122+AY123+AY124+AY125+AY126+AY127+AY131+AY135+AY136+AY137+AY138+AY139+AY140+AY141</f>
        <v>519857.81500000006</v>
      </c>
      <c r="AZ113" s="12">
        <f t="shared" si="64"/>
        <v>1012736.295</v>
      </c>
      <c r="BA113" s="12">
        <f>BA117+BA121+BA122+BA123+BA124+BA125+BA126+BA127+BA131+BA135+BA136+BA137+BA138+BA139+BA140+BA141+BA142</f>
        <v>0</v>
      </c>
      <c r="BB113" s="12">
        <f t="shared" si="65"/>
        <v>1012736.295</v>
      </c>
      <c r="BC113" s="12">
        <f>BC117+BC121+BC122+BC123+BC124+BC125+BC126+BC127+BC131+BC135+BC136+BC137+BC138+BC139+BC140+BC141+BC142</f>
        <v>28412.7</v>
      </c>
      <c r="BD113" s="12">
        <f t="shared" si="66"/>
        <v>1041148.995</v>
      </c>
      <c r="BE113" s="12">
        <f>BE117+BE121+BE122+BE123+BE124+BE125+BE126+BE127+BE131+BE135+BE136+BE137+BE138+BE139+BE140+BE141+BE142</f>
        <v>0</v>
      </c>
      <c r="BF113" s="95">
        <f t="shared" si="58"/>
        <v>1041148.995</v>
      </c>
      <c r="BG113" s="13"/>
      <c r="BH113" s="14"/>
      <c r="BI113" s="10"/>
    </row>
    <row r="114" spans="1:78" x14ac:dyDescent="0.35">
      <c r="A114" s="92"/>
      <c r="B114" s="93" t="s">
        <v>26</v>
      </c>
      <c r="C114" s="102" t="s">
        <v>25</v>
      </c>
      <c r="D114" s="17"/>
      <c r="E114" s="17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96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96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96"/>
      <c r="BG114" s="19"/>
      <c r="BH114" s="20"/>
      <c r="BI114" s="27"/>
    </row>
    <row r="115" spans="1:78" s="15" customFormat="1" hidden="1" x14ac:dyDescent="0.35">
      <c r="A115" s="16"/>
      <c r="B115" s="21" t="s">
        <v>27</v>
      </c>
      <c r="C115" s="55"/>
      <c r="D115" s="23">
        <f>D119+D121+D122+D123+D124+D125+D126+D129+D133</f>
        <v>747446.3</v>
      </c>
      <c r="E115" s="23">
        <f>E119+E121+E122+E123+E124+E125+E126+E129+E133</f>
        <v>-22851.5</v>
      </c>
      <c r="F115" s="23">
        <f t="shared" si="40"/>
        <v>724594.8</v>
      </c>
      <c r="G115" s="24">
        <f>G119+G121+G122+G123+G124+G125+G126+G129+G133+G135+G136+G137+G138+G139</f>
        <v>42664.073599999996</v>
      </c>
      <c r="H115" s="24">
        <f t="shared" si="41"/>
        <v>767258.87360000005</v>
      </c>
      <c r="I115" s="24">
        <f>I119+I121+I122+I123+I124+I125+I126+I129+I133+I135+I136+I137+I138+I139</f>
        <v>38906.247439999999</v>
      </c>
      <c r="J115" s="24">
        <f t="shared" si="42"/>
        <v>806165.12104</v>
      </c>
      <c r="K115" s="24">
        <f>K119+K121+K122+K123+K124+K125+K126+K129+K133+K135+K136+K137+K138+K139+K140</f>
        <v>-176137.50200000004</v>
      </c>
      <c r="L115" s="24">
        <f t="shared" si="43"/>
        <v>630027.61904000002</v>
      </c>
      <c r="M115" s="24">
        <f>M119+M121+M122+M123+M124+M125+M126+M129+M133+M135+M136+M137+M138+M139+M140</f>
        <v>-50578.95</v>
      </c>
      <c r="N115" s="24">
        <f t="shared" si="44"/>
        <v>579448.66904000007</v>
      </c>
      <c r="O115" s="24">
        <f>O119+O121+O122+O123+O124+O125+O126+O129+O133+O135+O136+O137+O138+O139+O140+O141</f>
        <v>-10292.796000000002</v>
      </c>
      <c r="P115" s="24">
        <f t="shared" si="45"/>
        <v>569155.87304000009</v>
      </c>
      <c r="Q115" s="24">
        <f>Q119+Q121+Q122+Q123+Q124+Q125+Q126+Q129+Q133+Q135+Q136+Q137+Q138+Q139+Q140+Q141</f>
        <v>-31497.914000000001</v>
      </c>
      <c r="R115" s="24">
        <f t="shared" si="69"/>
        <v>537657.9590400001</v>
      </c>
      <c r="S115" s="24">
        <f>S119+S121+S122+S123+S124+S125+S126+S129+S133+S135+S136+S137+S138+S139+S140+S141+S142</f>
        <v>0</v>
      </c>
      <c r="T115" s="24">
        <f t="shared" si="70"/>
        <v>537657.9590400001</v>
      </c>
      <c r="U115" s="24">
        <f>U119+U121+U122+U123+U124+U125+U126+U129+U133+U135+U136+U137+U138+U139+U140+U141+U142</f>
        <v>0</v>
      </c>
      <c r="V115" s="24">
        <f t="shared" si="67"/>
        <v>537657.9590400001</v>
      </c>
      <c r="W115" s="24">
        <f>W119+W121+W122+W123+W124+W125+W126+W129+W133+W135+W136+W137+W138+W139+W140+W141+W142</f>
        <v>-52980.679999999993</v>
      </c>
      <c r="X115" s="24">
        <f t="shared" si="68"/>
        <v>484677.27904000011</v>
      </c>
      <c r="Y115" s="24">
        <f>Y119+Y121+Y122+Y123+Y124+Y125+Y126+Y129+Y133+Y135+Y136+Y137+Y138+Y139+Y140+Y141+Y142</f>
        <v>0</v>
      </c>
      <c r="Z115" s="24">
        <f>X115+Y115</f>
        <v>484677.27904000011</v>
      </c>
      <c r="AA115" s="24">
        <f>AA119+AA121+AA122+AA123+AA124+AA125+AA126+AA129+AA133</f>
        <v>491814.2</v>
      </c>
      <c r="AB115" s="24">
        <f>AB119+AB121+AB122+AB123+AB124+AB125+AB126+AB129+AB133</f>
        <v>-135.30000000000001</v>
      </c>
      <c r="AC115" s="24">
        <f>AA115+AB115</f>
        <v>491678.9</v>
      </c>
      <c r="AD115" s="24">
        <f>AD119+AD121+AD122+AD123+AD124+AD125+AD126+AD129+AD133+AD135+AD136+AD137+AD138+AD139</f>
        <v>43321.919000000002</v>
      </c>
      <c r="AE115" s="24">
        <f>AC115+AD115</f>
        <v>535000.81900000002</v>
      </c>
      <c r="AF115" s="24">
        <f>AF119+AF121+AF122+AF123+AF124+AF125+AF126+AF129+AF133+AF135+AF136+AF137+AF138+AF139</f>
        <v>-5553.09</v>
      </c>
      <c r="AG115" s="24">
        <f>AE115+AF115</f>
        <v>529447.72900000005</v>
      </c>
      <c r="AH115" s="24">
        <f>AH119+AH121+AH122+AH123+AH124+AH125+AH126+AH129+AH133+AH135+AH136+AH137+AH138+AH139+AH140</f>
        <v>184949.622</v>
      </c>
      <c r="AI115" s="24">
        <f>AG115+AH115</f>
        <v>714397.35100000002</v>
      </c>
      <c r="AJ115" s="24">
        <f>AJ119+AJ121+AJ122+AJ123+AJ124+AJ125+AJ126+AJ129+AJ133+AJ135+AJ136+AJ137+AJ138+AJ139+AJ140</f>
        <v>-401555.30000000005</v>
      </c>
      <c r="AK115" s="24">
        <f>AI115+AJ115</f>
        <v>312842.05099999998</v>
      </c>
      <c r="AL115" s="24">
        <f>AL119+AL121+AL122+AL123+AL124+AL125+AL126+AL129+AL133+AL135+AL136+AL137+AL138+AL139+AL140+AL141+AL142</f>
        <v>0</v>
      </c>
      <c r="AM115" s="24">
        <f>AK115+AL115</f>
        <v>312842.05099999998</v>
      </c>
      <c r="AN115" s="24">
        <f>AN119+AN121+AN122+AN123+AN124+AN125+AN126+AN129+AN133+AN135+AN136+AN137+AN138+AN139+AN140+AN141+AN142</f>
        <v>14907.064</v>
      </c>
      <c r="AO115" s="24">
        <f>AM115+AN115</f>
        <v>327749.11499999999</v>
      </c>
      <c r="AP115" s="24">
        <f>AP119+AP121+AP122+AP123+AP124+AP125+AP126+AP129+AP133+AP135+AP136+AP137+AP138+AP139+AP140+AP141+AP142</f>
        <v>0</v>
      </c>
      <c r="AQ115" s="24">
        <f>AO115+AP115</f>
        <v>327749.11499999999</v>
      </c>
      <c r="AR115" s="24">
        <f>AR119+AR121+AR122+AR123+AR124+AR125+AR126+AR129+AR133</f>
        <v>401690.6</v>
      </c>
      <c r="AS115" s="24">
        <f>AS119+AS121+AS122+AS123+AS124+AS125+AS126+AS129+AS133</f>
        <v>0</v>
      </c>
      <c r="AT115" s="24">
        <f>AR115+AS115</f>
        <v>401690.6</v>
      </c>
      <c r="AU115" s="24">
        <f>AU119+AU121+AU122+AU123+AU124+AU125+AU126+AU129+AU133+AU135+AU136+AU137+AU138+AU139</f>
        <v>0</v>
      </c>
      <c r="AV115" s="24">
        <f>AT115+AU115</f>
        <v>401690.6</v>
      </c>
      <c r="AW115" s="24">
        <f>AW119+AW121+AW122+AW123+AW124+AW125+AW126+AW129+AW133+AW135+AW136+AW137+AW138+AW139+AW140</f>
        <v>91187.88</v>
      </c>
      <c r="AX115" s="24">
        <f>AV115+AW115</f>
        <v>492878.48</v>
      </c>
      <c r="AY115" s="24">
        <f>AY119+AY121+AY122+AY123+AY124+AY125+AY126+AY129+AY133+AY135+AY136+AY137+AY138+AY139+AY140</f>
        <v>401555.30000000005</v>
      </c>
      <c r="AZ115" s="24">
        <f>AX115+AY115</f>
        <v>894433.78</v>
      </c>
      <c r="BA115" s="24">
        <f>BA119+BA121+BA122+BA123+BA124+BA125+BA126+BA129+BA133+BA135+BA136+BA137+BA138+BA139+BA140+BA141+BA142</f>
        <v>0</v>
      </c>
      <c r="BB115" s="24">
        <f>AZ115+BA115</f>
        <v>894433.78</v>
      </c>
      <c r="BC115" s="24">
        <f>BC119+BC121+BC122+BC123+BC124+BC125+BC126+BC129+BC133+BC135+BC136+BC137+BC138+BC139+BC140+BC141+BC142</f>
        <v>28412.7</v>
      </c>
      <c r="BD115" s="24">
        <f>BB115+BC115</f>
        <v>922846.48</v>
      </c>
      <c r="BE115" s="24">
        <f>BE119+BE121+BE122+BE123+BE124+BE125+BE126+BE129+BE133+BE135+BE136+BE137+BE138+BE139+BE140+BE141+BE142</f>
        <v>0</v>
      </c>
      <c r="BF115" s="24">
        <f>BD115+BE115</f>
        <v>922846.48</v>
      </c>
      <c r="BG115" s="26"/>
      <c r="BH115" s="20" t="s">
        <v>28</v>
      </c>
      <c r="BI115" s="27"/>
    </row>
    <row r="116" spans="1:78" x14ac:dyDescent="0.35">
      <c r="A116" s="92"/>
      <c r="B116" s="99" t="s">
        <v>173</v>
      </c>
      <c r="C116" s="102" t="s">
        <v>25</v>
      </c>
      <c r="D116" s="17">
        <f>D120+D130+D134</f>
        <v>119077</v>
      </c>
      <c r="E116" s="17">
        <f>E120+E130+E134</f>
        <v>0</v>
      </c>
      <c r="F116" s="18">
        <f t="shared" si="40"/>
        <v>119077</v>
      </c>
      <c r="G116" s="18">
        <f>G120+G130+G134</f>
        <v>0</v>
      </c>
      <c r="H116" s="18">
        <f t="shared" si="41"/>
        <v>119077</v>
      </c>
      <c r="I116" s="18">
        <f>I120+I130+I134</f>
        <v>0</v>
      </c>
      <c r="J116" s="18">
        <f t="shared" si="42"/>
        <v>119077</v>
      </c>
      <c r="K116" s="18">
        <f>K120+K130+K134</f>
        <v>0</v>
      </c>
      <c r="L116" s="18">
        <f t="shared" si="43"/>
        <v>119077</v>
      </c>
      <c r="M116" s="18">
        <f>M120+M130+M134</f>
        <v>0</v>
      </c>
      <c r="N116" s="18">
        <f t="shared" si="44"/>
        <v>119077</v>
      </c>
      <c r="O116" s="18">
        <f>O120+O130+O134</f>
        <v>0</v>
      </c>
      <c r="P116" s="18">
        <f t="shared" si="45"/>
        <v>119077</v>
      </c>
      <c r="Q116" s="18">
        <f>Q120+Q130+Q134</f>
        <v>0</v>
      </c>
      <c r="R116" s="18">
        <f t="shared" si="69"/>
        <v>119077</v>
      </c>
      <c r="S116" s="18">
        <f>S120+S130+S134</f>
        <v>0</v>
      </c>
      <c r="T116" s="18">
        <f t="shared" si="70"/>
        <v>119077</v>
      </c>
      <c r="U116" s="18">
        <f>U120+U130+U134</f>
        <v>0</v>
      </c>
      <c r="V116" s="18">
        <f t="shared" si="67"/>
        <v>119077</v>
      </c>
      <c r="W116" s="18">
        <f>W120+W130+W134</f>
        <v>0</v>
      </c>
      <c r="X116" s="18">
        <f t="shared" si="68"/>
        <v>119077</v>
      </c>
      <c r="Y116" s="18">
        <f>Y120+Y130+Y134</f>
        <v>0</v>
      </c>
      <c r="Z116" s="96">
        <f>X116+Y116</f>
        <v>119077</v>
      </c>
      <c r="AA116" s="18">
        <f>AA120+AA130+AA134</f>
        <v>30161.7</v>
      </c>
      <c r="AB116" s="18">
        <f>AB120+AB130+AB134</f>
        <v>0</v>
      </c>
      <c r="AC116" s="18">
        <f>AA116+AB116</f>
        <v>30161.7</v>
      </c>
      <c r="AD116" s="18">
        <f>AD120+AD130+AD134</f>
        <v>0</v>
      </c>
      <c r="AE116" s="18">
        <f>AC116+AD116</f>
        <v>30161.7</v>
      </c>
      <c r="AF116" s="18">
        <f>AF120+AF130+AF134</f>
        <v>0</v>
      </c>
      <c r="AG116" s="18">
        <f>AE116+AF116</f>
        <v>30161.7</v>
      </c>
      <c r="AH116" s="18">
        <f>AH120+AH130+AH134</f>
        <v>0</v>
      </c>
      <c r="AI116" s="18">
        <f>AG116+AH116</f>
        <v>30161.7</v>
      </c>
      <c r="AJ116" s="18">
        <f>AJ120+AJ130+AJ134</f>
        <v>0</v>
      </c>
      <c r="AK116" s="18">
        <f>AI116+AJ116</f>
        <v>30161.7</v>
      </c>
      <c r="AL116" s="18">
        <f>AL120+AL130+AL134</f>
        <v>0</v>
      </c>
      <c r="AM116" s="18">
        <f>AK116+AL116</f>
        <v>30161.7</v>
      </c>
      <c r="AN116" s="18">
        <f>AN120+AN130+AN134</f>
        <v>0</v>
      </c>
      <c r="AO116" s="18">
        <f>AM116+AN116</f>
        <v>30161.7</v>
      </c>
      <c r="AP116" s="18">
        <f>AP120+AP130+AP134</f>
        <v>0</v>
      </c>
      <c r="AQ116" s="96">
        <f>AO116+AP116</f>
        <v>30161.7</v>
      </c>
      <c r="AR116" s="18">
        <f>AR120+AR130+AR134</f>
        <v>0</v>
      </c>
      <c r="AS116" s="18">
        <f>AS120+AS130+AS134</f>
        <v>0</v>
      </c>
      <c r="AT116" s="18">
        <f>AR116+AS116</f>
        <v>0</v>
      </c>
      <c r="AU116" s="18">
        <f>AU120+AU130+AU134</f>
        <v>0</v>
      </c>
      <c r="AV116" s="18">
        <f>AT116+AU116</f>
        <v>0</v>
      </c>
      <c r="AW116" s="18">
        <f>AW120+AW130+AW134</f>
        <v>0</v>
      </c>
      <c r="AX116" s="18">
        <f>AV116+AW116</f>
        <v>0</v>
      </c>
      <c r="AY116" s="18">
        <f>AY120+AY130+AY134</f>
        <v>0</v>
      </c>
      <c r="AZ116" s="18">
        <f>AX116+AY116</f>
        <v>0</v>
      </c>
      <c r="BA116" s="18">
        <f>BA120+BA130+BA134</f>
        <v>0</v>
      </c>
      <c r="BB116" s="18">
        <f>AZ116+BA116</f>
        <v>0</v>
      </c>
      <c r="BC116" s="18">
        <f>BC120+BC130+BC134</f>
        <v>0</v>
      </c>
      <c r="BD116" s="18">
        <f>BB116+BC116</f>
        <v>0</v>
      </c>
      <c r="BE116" s="18">
        <f>BE120+BE130+BE134</f>
        <v>0</v>
      </c>
      <c r="BF116" s="96">
        <f>BD116+BE116</f>
        <v>0</v>
      </c>
      <c r="BG116" s="19"/>
      <c r="BH116" s="20"/>
      <c r="BI116" s="27"/>
    </row>
    <row r="117" spans="1:78" ht="54" x14ac:dyDescent="0.35">
      <c r="A117" s="92" t="s">
        <v>174</v>
      </c>
      <c r="B117" s="99" t="s">
        <v>175</v>
      </c>
      <c r="C117" s="107" t="s">
        <v>164</v>
      </c>
      <c r="D117" s="31">
        <f>D119+D120</f>
        <v>0</v>
      </c>
      <c r="E117" s="31">
        <f>E119+E120</f>
        <v>0</v>
      </c>
      <c r="F117" s="32">
        <f t="shared" si="40"/>
        <v>0</v>
      </c>
      <c r="G117" s="32">
        <f>G119+G120</f>
        <v>0</v>
      </c>
      <c r="H117" s="32">
        <f t="shared" si="41"/>
        <v>0</v>
      </c>
      <c r="I117" s="32">
        <f>I119+I120</f>
        <v>0</v>
      </c>
      <c r="J117" s="32">
        <f t="shared" si="42"/>
        <v>0</v>
      </c>
      <c r="K117" s="32">
        <f>K119+K120</f>
        <v>0</v>
      </c>
      <c r="L117" s="32">
        <f t="shared" si="43"/>
        <v>0</v>
      </c>
      <c r="M117" s="32">
        <f>M119+M120</f>
        <v>0</v>
      </c>
      <c r="N117" s="32">
        <f t="shared" si="44"/>
        <v>0</v>
      </c>
      <c r="O117" s="32">
        <f>O119+O120</f>
        <v>0</v>
      </c>
      <c r="P117" s="32">
        <f t="shared" si="45"/>
        <v>0</v>
      </c>
      <c r="Q117" s="32">
        <f>Q119+Q120</f>
        <v>0</v>
      </c>
      <c r="R117" s="32">
        <f t="shared" si="69"/>
        <v>0</v>
      </c>
      <c r="S117" s="32">
        <f>S119+S120</f>
        <v>0</v>
      </c>
      <c r="T117" s="32">
        <f t="shared" si="70"/>
        <v>0</v>
      </c>
      <c r="U117" s="32">
        <f>U119+U120</f>
        <v>0</v>
      </c>
      <c r="V117" s="32">
        <f t="shared" si="67"/>
        <v>0</v>
      </c>
      <c r="W117" s="32">
        <f>W119+W120</f>
        <v>0</v>
      </c>
      <c r="X117" s="32">
        <f t="shared" si="68"/>
        <v>0</v>
      </c>
      <c r="Y117" s="33">
        <f>Y119+Y120</f>
        <v>0</v>
      </c>
      <c r="Z117" s="96">
        <f>X117+Y117</f>
        <v>0</v>
      </c>
      <c r="AA117" s="32">
        <f>AA119+AA120</f>
        <v>40215.599999999999</v>
      </c>
      <c r="AB117" s="32">
        <f>AB119+AB120</f>
        <v>0</v>
      </c>
      <c r="AC117" s="32">
        <f>AA117+AB117</f>
        <v>40215.599999999999</v>
      </c>
      <c r="AD117" s="32">
        <f>AD119+AD120</f>
        <v>0</v>
      </c>
      <c r="AE117" s="32">
        <f>AC117+AD117</f>
        <v>40215.599999999999</v>
      </c>
      <c r="AF117" s="32">
        <f>AF119+AF120</f>
        <v>0</v>
      </c>
      <c r="AG117" s="32">
        <f>AE117+AF117</f>
        <v>40215.599999999999</v>
      </c>
      <c r="AH117" s="32">
        <f>AH119+AH120</f>
        <v>0</v>
      </c>
      <c r="AI117" s="32">
        <f>AG117+AH117</f>
        <v>40215.599999999999</v>
      </c>
      <c r="AJ117" s="32">
        <f>AJ119+AJ120</f>
        <v>0</v>
      </c>
      <c r="AK117" s="32">
        <f>AI117+AJ117</f>
        <v>40215.599999999999</v>
      </c>
      <c r="AL117" s="32">
        <f>AL119+AL120</f>
        <v>0</v>
      </c>
      <c r="AM117" s="32">
        <f>AK117+AL117</f>
        <v>40215.599999999999</v>
      </c>
      <c r="AN117" s="32">
        <f>AN119+AN120</f>
        <v>0</v>
      </c>
      <c r="AO117" s="32">
        <f>AM117+AN117</f>
        <v>40215.599999999999</v>
      </c>
      <c r="AP117" s="33">
        <f>AP119+AP120</f>
        <v>0</v>
      </c>
      <c r="AQ117" s="96">
        <f>AO117+AP117</f>
        <v>40215.599999999999</v>
      </c>
      <c r="AR117" s="32">
        <f>AR119+AR120</f>
        <v>0</v>
      </c>
      <c r="AS117" s="32">
        <f>AS119+AS120</f>
        <v>0</v>
      </c>
      <c r="AT117" s="32">
        <f>AR117+AS117</f>
        <v>0</v>
      </c>
      <c r="AU117" s="32">
        <f>AU119+AU120</f>
        <v>0</v>
      </c>
      <c r="AV117" s="32">
        <f>AT117+AU117</f>
        <v>0</v>
      </c>
      <c r="AW117" s="32">
        <f>AW119+AW120</f>
        <v>0</v>
      </c>
      <c r="AX117" s="32">
        <f>AV117+AW117</f>
        <v>0</v>
      </c>
      <c r="AY117" s="32">
        <f>AY119+AY120</f>
        <v>0</v>
      </c>
      <c r="AZ117" s="32">
        <f>AX117+AY117</f>
        <v>0</v>
      </c>
      <c r="BA117" s="32">
        <f>BA119+BA120</f>
        <v>0</v>
      </c>
      <c r="BB117" s="32">
        <f>AZ117+BA117</f>
        <v>0</v>
      </c>
      <c r="BC117" s="32">
        <f>BC119+BC120</f>
        <v>0</v>
      </c>
      <c r="BD117" s="32">
        <f>BB117+BC117</f>
        <v>0</v>
      </c>
      <c r="BE117" s="33">
        <f>BE119+BE120</f>
        <v>0</v>
      </c>
      <c r="BF117" s="96">
        <f>BD117+BE117</f>
        <v>0</v>
      </c>
      <c r="BI117" s="34"/>
    </row>
    <row r="118" spans="1:78" x14ac:dyDescent="0.35">
      <c r="A118" s="92"/>
      <c r="B118" s="99" t="s">
        <v>26</v>
      </c>
      <c r="C118" s="99"/>
      <c r="D118" s="31"/>
      <c r="E118" s="31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96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3"/>
      <c r="AQ118" s="96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3"/>
      <c r="BF118" s="96"/>
      <c r="BI118" s="34"/>
    </row>
    <row r="119" spans="1:78" s="35" customFormat="1" hidden="1" x14ac:dyDescent="0.35">
      <c r="A119" s="36"/>
      <c r="B119" s="37" t="s">
        <v>27</v>
      </c>
      <c r="C119" s="56"/>
      <c r="D119" s="38">
        <v>0</v>
      </c>
      <c r="E119" s="39"/>
      <c r="F119" s="38">
        <f t="shared" si="40"/>
        <v>0</v>
      </c>
      <c r="G119" s="33"/>
      <c r="H119" s="40">
        <f t="shared" si="41"/>
        <v>0</v>
      </c>
      <c r="I119" s="32"/>
      <c r="J119" s="40">
        <f t="shared" si="42"/>
        <v>0</v>
      </c>
      <c r="K119" s="32"/>
      <c r="L119" s="40">
        <f t="shared" si="43"/>
        <v>0</v>
      </c>
      <c r="M119" s="32"/>
      <c r="N119" s="40">
        <f t="shared" ref="N119:N181" si="71">L119+M119</f>
        <v>0</v>
      </c>
      <c r="O119" s="33"/>
      <c r="P119" s="40">
        <f t="shared" ref="P119:P181" si="72">N119+O119</f>
        <v>0</v>
      </c>
      <c r="Q119" s="32"/>
      <c r="R119" s="40">
        <f t="shared" si="69"/>
        <v>0</v>
      </c>
      <c r="S119" s="33"/>
      <c r="T119" s="40">
        <f t="shared" si="70"/>
        <v>0</v>
      </c>
      <c r="U119" s="32"/>
      <c r="V119" s="40">
        <f t="shared" si="67"/>
        <v>0</v>
      </c>
      <c r="W119" s="33"/>
      <c r="X119" s="40">
        <f t="shared" si="68"/>
        <v>0</v>
      </c>
      <c r="Y119" s="33"/>
      <c r="Z119" s="40">
        <f t="shared" ref="Z119:Z127" si="73">X119+Y119</f>
        <v>0</v>
      </c>
      <c r="AA119" s="40">
        <v>10053.9</v>
      </c>
      <c r="AB119" s="33"/>
      <c r="AC119" s="40">
        <f t="shared" ref="AC119:AC127" si="74">AA119+AB119</f>
        <v>10053.9</v>
      </c>
      <c r="AD119" s="33"/>
      <c r="AE119" s="40">
        <f t="shared" ref="AE119:AE127" si="75">AC119+AD119</f>
        <v>10053.9</v>
      </c>
      <c r="AF119" s="32"/>
      <c r="AG119" s="40">
        <f t="shared" ref="AG119:AG127" si="76">AE119+AF119</f>
        <v>10053.9</v>
      </c>
      <c r="AH119" s="32"/>
      <c r="AI119" s="40">
        <f t="shared" ref="AI119:AI127" si="77">AG119+AH119</f>
        <v>10053.9</v>
      </c>
      <c r="AJ119" s="33"/>
      <c r="AK119" s="40">
        <f t="shared" ref="AK119:AK127" si="78">AI119+AJ119</f>
        <v>10053.9</v>
      </c>
      <c r="AL119" s="33"/>
      <c r="AM119" s="40">
        <f t="shared" ref="AM119:AM127" si="79">AK119+AL119</f>
        <v>10053.9</v>
      </c>
      <c r="AN119" s="33"/>
      <c r="AO119" s="40">
        <f t="shared" ref="AO119:AO127" si="80">AM119+AN119</f>
        <v>10053.9</v>
      </c>
      <c r="AP119" s="33"/>
      <c r="AQ119" s="40">
        <f t="shared" ref="AQ119:AQ127" si="81">AO119+AP119</f>
        <v>10053.9</v>
      </c>
      <c r="AR119" s="40">
        <v>0</v>
      </c>
      <c r="AS119" s="33"/>
      <c r="AT119" s="40">
        <f t="shared" ref="AT119:AT127" si="82">AR119+AS119</f>
        <v>0</v>
      </c>
      <c r="AU119" s="33"/>
      <c r="AV119" s="40">
        <f t="shared" ref="AV119:AV127" si="83">AT119+AU119</f>
        <v>0</v>
      </c>
      <c r="AW119" s="32"/>
      <c r="AX119" s="40">
        <f t="shared" ref="AX119:AX127" si="84">AV119+AW119</f>
        <v>0</v>
      </c>
      <c r="AY119" s="33"/>
      <c r="AZ119" s="40">
        <f t="shared" ref="AZ119:AZ127" si="85">AX119+AY119</f>
        <v>0</v>
      </c>
      <c r="BA119" s="33"/>
      <c r="BB119" s="40">
        <f t="shared" ref="BB119:BB127" si="86">AZ119+BA119</f>
        <v>0</v>
      </c>
      <c r="BC119" s="33"/>
      <c r="BD119" s="40">
        <f t="shared" ref="BD119:BD127" si="87">BB119+BC119</f>
        <v>0</v>
      </c>
      <c r="BE119" s="33"/>
      <c r="BF119" s="40">
        <f t="shared" ref="BF119:BF127" si="88">BD119+BE119</f>
        <v>0</v>
      </c>
      <c r="BG119" s="41" t="s">
        <v>176</v>
      </c>
      <c r="BH119" s="42" t="s">
        <v>28</v>
      </c>
      <c r="BI119" s="43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</row>
    <row r="120" spans="1:78" x14ac:dyDescent="0.35">
      <c r="A120" s="92"/>
      <c r="B120" s="99" t="s">
        <v>173</v>
      </c>
      <c r="C120" s="102" t="s">
        <v>25</v>
      </c>
      <c r="D120" s="31">
        <v>0</v>
      </c>
      <c r="E120" s="31"/>
      <c r="F120" s="32">
        <f t="shared" si="40"/>
        <v>0</v>
      </c>
      <c r="G120" s="32"/>
      <c r="H120" s="32">
        <f t="shared" si="41"/>
        <v>0</v>
      </c>
      <c r="I120" s="32"/>
      <c r="J120" s="32">
        <f t="shared" si="42"/>
        <v>0</v>
      </c>
      <c r="K120" s="32"/>
      <c r="L120" s="32">
        <f t="shared" si="43"/>
        <v>0</v>
      </c>
      <c r="M120" s="32"/>
      <c r="N120" s="32">
        <f t="shared" si="71"/>
        <v>0</v>
      </c>
      <c r="O120" s="32"/>
      <c r="P120" s="32">
        <f t="shared" si="72"/>
        <v>0</v>
      </c>
      <c r="Q120" s="32"/>
      <c r="R120" s="32">
        <f t="shared" si="69"/>
        <v>0</v>
      </c>
      <c r="S120" s="32"/>
      <c r="T120" s="32">
        <f t="shared" si="70"/>
        <v>0</v>
      </c>
      <c r="U120" s="32"/>
      <c r="V120" s="32">
        <f t="shared" si="67"/>
        <v>0</v>
      </c>
      <c r="W120" s="32"/>
      <c r="X120" s="32">
        <f t="shared" si="68"/>
        <v>0</v>
      </c>
      <c r="Y120" s="33"/>
      <c r="Z120" s="96">
        <f t="shared" si="73"/>
        <v>0</v>
      </c>
      <c r="AA120" s="32">
        <v>30161.7</v>
      </c>
      <c r="AB120" s="32"/>
      <c r="AC120" s="32">
        <f t="shared" si="74"/>
        <v>30161.7</v>
      </c>
      <c r="AD120" s="32"/>
      <c r="AE120" s="32">
        <f t="shared" si="75"/>
        <v>30161.7</v>
      </c>
      <c r="AF120" s="32"/>
      <c r="AG120" s="32">
        <f t="shared" si="76"/>
        <v>30161.7</v>
      </c>
      <c r="AH120" s="32"/>
      <c r="AI120" s="32">
        <f t="shared" si="77"/>
        <v>30161.7</v>
      </c>
      <c r="AJ120" s="32"/>
      <c r="AK120" s="32">
        <f t="shared" si="78"/>
        <v>30161.7</v>
      </c>
      <c r="AL120" s="32"/>
      <c r="AM120" s="32">
        <f t="shared" si="79"/>
        <v>30161.7</v>
      </c>
      <c r="AN120" s="32"/>
      <c r="AO120" s="32">
        <f t="shared" si="80"/>
        <v>30161.7</v>
      </c>
      <c r="AP120" s="33"/>
      <c r="AQ120" s="96">
        <f t="shared" si="81"/>
        <v>30161.7</v>
      </c>
      <c r="AR120" s="32">
        <v>0</v>
      </c>
      <c r="AS120" s="32"/>
      <c r="AT120" s="32">
        <f t="shared" si="82"/>
        <v>0</v>
      </c>
      <c r="AU120" s="32"/>
      <c r="AV120" s="32">
        <f t="shared" si="83"/>
        <v>0</v>
      </c>
      <c r="AW120" s="32"/>
      <c r="AX120" s="32">
        <f t="shared" si="84"/>
        <v>0</v>
      </c>
      <c r="AY120" s="32"/>
      <c r="AZ120" s="32">
        <f t="shared" si="85"/>
        <v>0</v>
      </c>
      <c r="BA120" s="32"/>
      <c r="BB120" s="32">
        <f t="shared" si="86"/>
        <v>0</v>
      </c>
      <c r="BC120" s="32"/>
      <c r="BD120" s="32">
        <f t="shared" si="87"/>
        <v>0</v>
      </c>
      <c r="BE120" s="33"/>
      <c r="BF120" s="96">
        <f t="shared" si="88"/>
        <v>0</v>
      </c>
      <c r="BG120" s="4" t="s">
        <v>176</v>
      </c>
      <c r="BI120" s="34"/>
    </row>
    <row r="121" spans="1:78" ht="51.75" customHeight="1" x14ac:dyDescent="0.35">
      <c r="A121" s="92" t="s">
        <v>177</v>
      </c>
      <c r="B121" s="99" t="s">
        <v>178</v>
      </c>
      <c r="C121" s="107" t="s">
        <v>164</v>
      </c>
      <c r="D121" s="31">
        <v>0</v>
      </c>
      <c r="E121" s="31"/>
      <c r="F121" s="32">
        <f t="shared" si="40"/>
        <v>0</v>
      </c>
      <c r="G121" s="32"/>
      <c r="H121" s="32">
        <f t="shared" si="41"/>
        <v>0</v>
      </c>
      <c r="I121" s="32"/>
      <c r="J121" s="32">
        <f t="shared" si="42"/>
        <v>0</v>
      </c>
      <c r="K121" s="32"/>
      <c r="L121" s="32">
        <f t="shared" si="43"/>
        <v>0</v>
      </c>
      <c r="M121" s="32"/>
      <c r="N121" s="32">
        <f t="shared" si="71"/>
        <v>0</v>
      </c>
      <c r="O121" s="32"/>
      <c r="P121" s="32">
        <f t="shared" si="72"/>
        <v>0</v>
      </c>
      <c r="Q121" s="32"/>
      <c r="R121" s="32">
        <f t="shared" si="69"/>
        <v>0</v>
      </c>
      <c r="S121" s="32"/>
      <c r="T121" s="32">
        <f t="shared" si="70"/>
        <v>0</v>
      </c>
      <c r="U121" s="32"/>
      <c r="V121" s="32">
        <f t="shared" si="67"/>
        <v>0</v>
      </c>
      <c r="W121" s="32"/>
      <c r="X121" s="32">
        <f t="shared" si="68"/>
        <v>0</v>
      </c>
      <c r="Y121" s="33"/>
      <c r="Z121" s="96">
        <f t="shared" si="73"/>
        <v>0</v>
      </c>
      <c r="AA121" s="32">
        <v>29234.799999999999</v>
      </c>
      <c r="AB121" s="32"/>
      <c r="AC121" s="32">
        <f t="shared" si="74"/>
        <v>29234.799999999999</v>
      </c>
      <c r="AD121" s="32"/>
      <c r="AE121" s="32">
        <f t="shared" si="75"/>
        <v>29234.799999999999</v>
      </c>
      <c r="AF121" s="32"/>
      <c r="AG121" s="32">
        <f t="shared" si="76"/>
        <v>29234.799999999999</v>
      </c>
      <c r="AH121" s="32"/>
      <c r="AI121" s="32">
        <f t="shared" si="77"/>
        <v>29234.799999999999</v>
      </c>
      <c r="AJ121" s="32"/>
      <c r="AK121" s="32">
        <f t="shared" si="78"/>
        <v>29234.799999999999</v>
      </c>
      <c r="AL121" s="32"/>
      <c r="AM121" s="32">
        <f t="shared" si="79"/>
        <v>29234.799999999999</v>
      </c>
      <c r="AN121" s="32"/>
      <c r="AO121" s="32">
        <f t="shared" si="80"/>
        <v>29234.799999999999</v>
      </c>
      <c r="AP121" s="33"/>
      <c r="AQ121" s="96">
        <f t="shared" si="81"/>
        <v>29234.799999999999</v>
      </c>
      <c r="AR121" s="32">
        <v>0</v>
      </c>
      <c r="AS121" s="32"/>
      <c r="AT121" s="32">
        <f t="shared" si="82"/>
        <v>0</v>
      </c>
      <c r="AU121" s="32"/>
      <c r="AV121" s="32">
        <f t="shared" si="83"/>
        <v>0</v>
      </c>
      <c r="AW121" s="32"/>
      <c r="AX121" s="32">
        <f t="shared" si="84"/>
        <v>0</v>
      </c>
      <c r="AY121" s="32"/>
      <c r="AZ121" s="32">
        <f t="shared" si="85"/>
        <v>0</v>
      </c>
      <c r="BA121" s="32"/>
      <c r="BB121" s="32">
        <f t="shared" si="86"/>
        <v>0</v>
      </c>
      <c r="BC121" s="32"/>
      <c r="BD121" s="32">
        <f t="shared" si="87"/>
        <v>0</v>
      </c>
      <c r="BE121" s="33"/>
      <c r="BF121" s="96">
        <f t="shared" si="88"/>
        <v>0</v>
      </c>
      <c r="BG121" s="4" t="s">
        <v>179</v>
      </c>
      <c r="BI121" s="34"/>
    </row>
    <row r="122" spans="1:78" ht="54" x14ac:dyDescent="0.35">
      <c r="A122" s="92" t="s">
        <v>180</v>
      </c>
      <c r="B122" s="99" t="s">
        <v>181</v>
      </c>
      <c r="C122" s="107" t="s">
        <v>164</v>
      </c>
      <c r="D122" s="31">
        <v>0</v>
      </c>
      <c r="E122" s="31"/>
      <c r="F122" s="32">
        <f t="shared" si="40"/>
        <v>0</v>
      </c>
      <c r="G122" s="32">
        <v>2887.2343700000001</v>
      </c>
      <c r="H122" s="32">
        <f t="shared" si="41"/>
        <v>2887.2343700000001</v>
      </c>
      <c r="I122" s="32"/>
      <c r="J122" s="32">
        <f t="shared" si="42"/>
        <v>2887.2343700000001</v>
      </c>
      <c r="K122" s="32"/>
      <c r="L122" s="32">
        <f t="shared" si="43"/>
        <v>2887.2343700000001</v>
      </c>
      <c r="M122" s="32"/>
      <c r="N122" s="32">
        <f t="shared" si="71"/>
        <v>2887.2343700000001</v>
      </c>
      <c r="O122" s="32"/>
      <c r="P122" s="32">
        <f t="shared" si="72"/>
        <v>2887.2343700000001</v>
      </c>
      <c r="Q122" s="32"/>
      <c r="R122" s="32">
        <f t="shared" si="69"/>
        <v>2887.2343700000001</v>
      </c>
      <c r="S122" s="32"/>
      <c r="T122" s="32">
        <f t="shared" si="70"/>
        <v>2887.2343700000001</v>
      </c>
      <c r="U122" s="32"/>
      <c r="V122" s="32">
        <f t="shared" si="67"/>
        <v>2887.2343700000001</v>
      </c>
      <c r="W122" s="32"/>
      <c r="X122" s="32">
        <f t="shared" si="68"/>
        <v>2887.2343700000001</v>
      </c>
      <c r="Y122" s="33"/>
      <c r="Z122" s="96">
        <f t="shared" si="73"/>
        <v>2887.2343700000001</v>
      </c>
      <c r="AA122" s="32">
        <v>401690.6</v>
      </c>
      <c r="AB122" s="32">
        <v>-135.30000000000001</v>
      </c>
      <c r="AC122" s="32">
        <f t="shared" si="74"/>
        <v>401555.3</v>
      </c>
      <c r="AD122" s="32"/>
      <c r="AE122" s="32">
        <f t="shared" si="75"/>
        <v>401555.3</v>
      </c>
      <c r="AF122" s="32"/>
      <c r="AG122" s="32">
        <f t="shared" si="76"/>
        <v>401555.3</v>
      </c>
      <c r="AH122" s="32"/>
      <c r="AI122" s="32">
        <f t="shared" si="77"/>
        <v>401555.3</v>
      </c>
      <c r="AJ122" s="32">
        <f>-195595.7-205959.6</f>
        <v>-401555.30000000005</v>
      </c>
      <c r="AK122" s="32">
        <f t="shared" si="78"/>
        <v>0</v>
      </c>
      <c r="AL122" s="32"/>
      <c r="AM122" s="32">
        <f t="shared" si="79"/>
        <v>0</v>
      </c>
      <c r="AN122" s="32"/>
      <c r="AO122" s="32">
        <f t="shared" si="80"/>
        <v>0</v>
      </c>
      <c r="AP122" s="33"/>
      <c r="AQ122" s="96">
        <f t="shared" si="81"/>
        <v>0</v>
      </c>
      <c r="AR122" s="32">
        <v>401690.6</v>
      </c>
      <c r="AS122" s="32"/>
      <c r="AT122" s="32">
        <f t="shared" si="82"/>
        <v>401690.6</v>
      </c>
      <c r="AU122" s="32"/>
      <c r="AV122" s="32">
        <f t="shared" si="83"/>
        <v>401690.6</v>
      </c>
      <c r="AW122" s="32"/>
      <c r="AX122" s="32">
        <f t="shared" si="84"/>
        <v>401690.6</v>
      </c>
      <c r="AY122" s="32">
        <f>195595.7+205959.6</f>
        <v>401555.30000000005</v>
      </c>
      <c r="AZ122" s="32">
        <f t="shared" si="85"/>
        <v>803245.9</v>
      </c>
      <c r="BA122" s="32">
        <v>-531902.9</v>
      </c>
      <c r="BB122" s="32">
        <f t="shared" si="86"/>
        <v>271343</v>
      </c>
      <c r="BC122" s="32"/>
      <c r="BD122" s="32">
        <f t="shared" si="87"/>
        <v>271343</v>
      </c>
      <c r="BE122" s="33"/>
      <c r="BF122" s="96">
        <f t="shared" si="88"/>
        <v>271343</v>
      </c>
      <c r="BG122" s="4" t="s">
        <v>182</v>
      </c>
      <c r="BI122" s="34"/>
    </row>
    <row r="123" spans="1:78" ht="49.5" customHeight="1" x14ac:dyDescent="0.35">
      <c r="A123" s="92" t="s">
        <v>183</v>
      </c>
      <c r="B123" s="99" t="s">
        <v>184</v>
      </c>
      <c r="C123" s="107" t="s">
        <v>164</v>
      </c>
      <c r="D123" s="31">
        <v>51663.399999999994</v>
      </c>
      <c r="E123" s="31">
        <v>30694.9</v>
      </c>
      <c r="F123" s="32">
        <f t="shared" si="40"/>
        <v>82358.299999999988</v>
      </c>
      <c r="G123" s="32">
        <v>2166.1999999999998</v>
      </c>
      <c r="H123" s="32">
        <f t="shared" si="41"/>
        <v>84524.499999999985</v>
      </c>
      <c r="I123" s="32"/>
      <c r="J123" s="32">
        <f t="shared" si="42"/>
        <v>84524.499999999985</v>
      </c>
      <c r="K123" s="32">
        <v>-82358.3</v>
      </c>
      <c r="L123" s="32">
        <f t="shared" si="43"/>
        <v>2166.1999999999825</v>
      </c>
      <c r="M123" s="32"/>
      <c r="N123" s="32">
        <f t="shared" si="71"/>
        <v>2166.1999999999825</v>
      </c>
      <c r="O123" s="32"/>
      <c r="P123" s="32">
        <f t="shared" si="72"/>
        <v>2166.1999999999825</v>
      </c>
      <c r="Q123" s="32"/>
      <c r="R123" s="32">
        <f t="shared" si="69"/>
        <v>2166.1999999999825</v>
      </c>
      <c r="S123" s="32"/>
      <c r="T123" s="32">
        <f t="shared" si="70"/>
        <v>2166.1999999999825</v>
      </c>
      <c r="U123" s="32"/>
      <c r="V123" s="32">
        <f t="shared" si="67"/>
        <v>2166.1999999999825</v>
      </c>
      <c r="W123" s="32"/>
      <c r="X123" s="32">
        <f t="shared" si="68"/>
        <v>2166.1999999999825</v>
      </c>
      <c r="Y123" s="33"/>
      <c r="Z123" s="96">
        <f t="shared" si="73"/>
        <v>2166.1999999999825</v>
      </c>
      <c r="AA123" s="32">
        <v>50834.9</v>
      </c>
      <c r="AB123" s="32"/>
      <c r="AC123" s="32">
        <f t="shared" si="74"/>
        <v>50834.9</v>
      </c>
      <c r="AD123" s="32"/>
      <c r="AE123" s="32">
        <f t="shared" si="75"/>
        <v>50834.9</v>
      </c>
      <c r="AF123" s="32"/>
      <c r="AG123" s="32">
        <f t="shared" si="76"/>
        <v>50834.9</v>
      </c>
      <c r="AH123" s="32">
        <v>82358.3</v>
      </c>
      <c r="AI123" s="32">
        <f t="shared" si="77"/>
        <v>133193.20000000001</v>
      </c>
      <c r="AJ123" s="32"/>
      <c r="AK123" s="32">
        <f t="shared" si="78"/>
        <v>133193.20000000001</v>
      </c>
      <c r="AL123" s="32"/>
      <c r="AM123" s="32">
        <f t="shared" si="79"/>
        <v>133193.20000000001</v>
      </c>
      <c r="AN123" s="32"/>
      <c r="AO123" s="32">
        <f t="shared" si="80"/>
        <v>133193.20000000001</v>
      </c>
      <c r="AP123" s="33"/>
      <c r="AQ123" s="96">
        <f t="shared" si="81"/>
        <v>133193.20000000001</v>
      </c>
      <c r="AR123" s="32">
        <v>0</v>
      </c>
      <c r="AS123" s="32"/>
      <c r="AT123" s="32">
        <f t="shared" si="82"/>
        <v>0</v>
      </c>
      <c r="AU123" s="32"/>
      <c r="AV123" s="32">
        <f t="shared" si="83"/>
        <v>0</v>
      </c>
      <c r="AW123" s="32"/>
      <c r="AX123" s="32">
        <f t="shared" si="84"/>
        <v>0</v>
      </c>
      <c r="AY123" s="32"/>
      <c r="AZ123" s="32">
        <f t="shared" si="85"/>
        <v>0</v>
      </c>
      <c r="BA123" s="32"/>
      <c r="BB123" s="32">
        <f t="shared" si="86"/>
        <v>0</v>
      </c>
      <c r="BC123" s="32"/>
      <c r="BD123" s="32">
        <f t="shared" si="87"/>
        <v>0</v>
      </c>
      <c r="BE123" s="33"/>
      <c r="BF123" s="96">
        <f t="shared" si="88"/>
        <v>0</v>
      </c>
      <c r="BG123" s="4" t="s">
        <v>185</v>
      </c>
      <c r="BI123" s="34"/>
    </row>
    <row r="124" spans="1:78" ht="54" x14ac:dyDescent="0.35">
      <c r="A124" s="92" t="s">
        <v>186</v>
      </c>
      <c r="B124" s="99" t="s">
        <v>187</v>
      </c>
      <c r="C124" s="107" t="s">
        <v>164</v>
      </c>
      <c r="D124" s="31">
        <v>420626.60000000003</v>
      </c>
      <c r="E124" s="31">
        <v>-53126.3</v>
      </c>
      <c r="F124" s="32">
        <f t="shared" si="40"/>
        <v>367500.30000000005</v>
      </c>
      <c r="G124" s="32"/>
      <c r="H124" s="32">
        <f t="shared" si="41"/>
        <v>367500.30000000005</v>
      </c>
      <c r="I124" s="32"/>
      <c r="J124" s="32">
        <f t="shared" ref="J124:J187" si="89">H124+I124</f>
        <v>367500.30000000005</v>
      </c>
      <c r="K124" s="32"/>
      <c r="L124" s="32">
        <f t="shared" ref="L124:L187" si="90">J124+K124</f>
        <v>367500.30000000005</v>
      </c>
      <c r="M124" s="32"/>
      <c r="N124" s="32">
        <f t="shared" si="71"/>
        <v>367500.30000000005</v>
      </c>
      <c r="O124" s="32"/>
      <c r="P124" s="32">
        <f t="shared" si="72"/>
        <v>367500.30000000005</v>
      </c>
      <c r="Q124" s="32"/>
      <c r="R124" s="32">
        <f t="shared" si="69"/>
        <v>367500.30000000005</v>
      </c>
      <c r="S124" s="32"/>
      <c r="T124" s="32">
        <f t="shared" si="70"/>
        <v>367500.30000000005</v>
      </c>
      <c r="U124" s="32"/>
      <c r="V124" s="32">
        <f t="shared" si="67"/>
        <v>367500.30000000005</v>
      </c>
      <c r="W124" s="32">
        <v>-2125.3180000000002</v>
      </c>
      <c r="X124" s="32">
        <f t="shared" si="68"/>
        <v>365374.98200000002</v>
      </c>
      <c r="Y124" s="33"/>
      <c r="Z124" s="96">
        <f t="shared" si="73"/>
        <v>365374.98200000002</v>
      </c>
      <c r="AA124" s="32">
        <v>0</v>
      </c>
      <c r="AB124" s="32"/>
      <c r="AC124" s="32">
        <f t="shared" si="74"/>
        <v>0</v>
      </c>
      <c r="AD124" s="32"/>
      <c r="AE124" s="32">
        <f t="shared" si="75"/>
        <v>0</v>
      </c>
      <c r="AF124" s="32"/>
      <c r="AG124" s="32">
        <f t="shared" si="76"/>
        <v>0</v>
      </c>
      <c r="AH124" s="32"/>
      <c r="AI124" s="32">
        <f t="shared" si="77"/>
        <v>0</v>
      </c>
      <c r="AJ124" s="32"/>
      <c r="AK124" s="32">
        <f t="shared" si="78"/>
        <v>0</v>
      </c>
      <c r="AL124" s="32"/>
      <c r="AM124" s="32">
        <f t="shared" si="79"/>
        <v>0</v>
      </c>
      <c r="AN124" s="32"/>
      <c r="AO124" s="32">
        <f t="shared" si="80"/>
        <v>0</v>
      </c>
      <c r="AP124" s="33"/>
      <c r="AQ124" s="96">
        <f t="shared" si="81"/>
        <v>0</v>
      </c>
      <c r="AR124" s="32">
        <v>0</v>
      </c>
      <c r="AS124" s="32"/>
      <c r="AT124" s="32">
        <f t="shared" si="82"/>
        <v>0</v>
      </c>
      <c r="AU124" s="32"/>
      <c r="AV124" s="32">
        <f t="shared" si="83"/>
        <v>0</v>
      </c>
      <c r="AW124" s="32"/>
      <c r="AX124" s="32">
        <f t="shared" si="84"/>
        <v>0</v>
      </c>
      <c r="AY124" s="32"/>
      <c r="AZ124" s="32">
        <f t="shared" si="85"/>
        <v>0</v>
      </c>
      <c r="BA124" s="32"/>
      <c r="BB124" s="32">
        <f t="shared" si="86"/>
        <v>0</v>
      </c>
      <c r="BC124" s="32"/>
      <c r="BD124" s="32">
        <f t="shared" si="87"/>
        <v>0</v>
      </c>
      <c r="BE124" s="33"/>
      <c r="BF124" s="96">
        <f t="shared" si="88"/>
        <v>0</v>
      </c>
      <c r="BG124" s="4" t="s">
        <v>188</v>
      </c>
      <c r="BI124" s="34"/>
    </row>
    <row r="125" spans="1:78" ht="54" x14ac:dyDescent="0.35">
      <c r="A125" s="92" t="s">
        <v>189</v>
      </c>
      <c r="B125" s="103" t="s">
        <v>190</v>
      </c>
      <c r="C125" s="107" t="s">
        <v>164</v>
      </c>
      <c r="D125" s="31">
        <v>130463.40000000001</v>
      </c>
      <c r="E125" s="31">
        <v>-195</v>
      </c>
      <c r="F125" s="32">
        <f t="shared" si="40"/>
        <v>130268.40000000001</v>
      </c>
      <c r="G125" s="32">
        <v>7323.8743599999998</v>
      </c>
      <c r="H125" s="32">
        <f t="shared" si="41"/>
        <v>137592.27436000001</v>
      </c>
      <c r="I125" s="32"/>
      <c r="J125" s="32">
        <f t="shared" si="89"/>
        <v>137592.27436000001</v>
      </c>
      <c r="K125" s="32">
        <v>-130268.4</v>
      </c>
      <c r="L125" s="32">
        <f t="shared" si="90"/>
        <v>7323.8743600000162</v>
      </c>
      <c r="M125" s="32"/>
      <c r="N125" s="32">
        <f t="shared" si="71"/>
        <v>7323.8743600000162</v>
      </c>
      <c r="O125" s="32"/>
      <c r="P125" s="32">
        <f t="shared" si="72"/>
        <v>7323.8743600000162</v>
      </c>
      <c r="Q125" s="32"/>
      <c r="R125" s="32">
        <f t="shared" si="69"/>
        <v>7323.8743600000162</v>
      </c>
      <c r="S125" s="32"/>
      <c r="T125" s="32">
        <f t="shared" si="70"/>
        <v>7323.8743600000162</v>
      </c>
      <c r="U125" s="32"/>
      <c r="V125" s="32">
        <f t="shared" si="67"/>
        <v>7323.8743600000162</v>
      </c>
      <c r="W125" s="32">
        <v>-6500</v>
      </c>
      <c r="X125" s="32">
        <f t="shared" si="68"/>
        <v>823.87436000001617</v>
      </c>
      <c r="Y125" s="33"/>
      <c r="Z125" s="96">
        <f t="shared" si="73"/>
        <v>823.87436000001617</v>
      </c>
      <c r="AA125" s="32">
        <v>0</v>
      </c>
      <c r="AB125" s="32"/>
      <c r="AC125" s="32">
        <f t="shared" si="74"/>
        <v>0</v>
      </c>
      <c r="AD125" s="32"/>
      <c r="AE125" s="32">
        <f t="shared" si="75"/>
        <v>0</v>
      </c>
      <c r="AF125" s="32"/>
      <c r="AG125" s="32">
        <f t="shared" si="76"/>
        <v>0</v>
      </c>
      <c r="AH125" s="32">
        <v>39080.519999999997</v>
      </c>
      <c r="AI125" s="32">
        <f t="shared" si="77"/>
        <v>39080.519999999997</v>
      </c>
      <c r="AJ125" s="32"/>
      <c r="AK125" s="32">
        <f t="shared" si="78"/>
        <v>39080.519999999997</v>
      </c>
      <c r="AL125" s="32"/>
      <c r="AM125" s="32">
        <f t="shared" si="79"/>
        <v>39080.519999999997</v>
      </c>
      <c r="AN125" s="32">
        <v>-28412.7</v>
      </c>
      <c r="AO125" s="32">
        <f t="shared" si="80"/>
        <v>10667.819999999996</v>
      </c>
      <c r="AP125" s="33"/>
      <c r="AQ125" s="96">
        <f t="shared" si="81"/>
        <v>10667.819999999996</v>
      </c>
      <c r="AR125" s="32">
        <v>0</v>
      </c>
      <c r="AS125" s="32"/>
      <c r="AT125" s="32">
        <f t="shared" si="82"/>
        <v>0</v>
      </c>
      <c r="AU125" s="32"/>
      <c r="AV125" s="32">
        <f t="shared" si="83"/>
        <v>0</v>
      </c>
      <c r="AW125" s="32">
        <v>91187.88</v>
      </c>
      <c r="AX125" s="32">
        <f t="shared" si="84"/>
        <v>91187.88</v>
      </c>
      <c r="AY125" s="32"/>
      <c r="AZ125" s="32">
        <f t="shared" si="85"/>
        <v>91187.88</v>
      </c>
      <c r="BA125" s="32"/>
      <c r="BB125" s="32">
        <f t="shared" si="86"/>
        <v>91187.88</v>
      </c>
      <c r="BC125" s="32">
        <v>28412.7</v>
      </c>
      <c r="BD125" s="32">
        <f t="shared" si="87"/>
        <v>119600.58</v>
      </c>
      <c r="BE125" s="33"/>
      <c r="BF125" s="96">
        <f t="shared" si="88"/>
        <v>119600.58</v>
      </c>
      <c r="BG125" s="4" t="s">
        <v>191</v>
      </c>
      <c r="BI125" s="34"/>
    </row>
    <row r="126" spans="1:78" ht="54" x14ac:dyDescent="0.35">
      <c r="A126" s="92" t="s">
        <v>192</v>
      </c>
      <c r="B126" s="99" t="s">
        <v>193</v>
      </c>
      <c r="C126" s="107" t="s">
        <v>164</v>
      </c>
      <c r="D126" s="31">
        <v>105000.5</v>
      </c>
      <c r="E126" s="31">
        <v>-225.1</v>
      </c>
      <c r="F126" s="32">
        <f t="shared" si="40"/>
        <v>104775.4</v>
      </c>
      <c r="G126" s="32">
        <v>9546.2330500000007</v>
      </c>
      <c r="H126" s="32">
        <f t="shared" si="41"/>
        <v>114321.63304999999</v>
      </c>
      <c r="I126" s="32"/>
      <c r="J126" s="32">
        <f t="shared" si="89"/>
        <v>114321.63304999999</v>
      </c>
      <c r="K126" s="32">
        <v>-63510.802000000003</v>
      </c>
      <c r="L126" s="32">
        <f t="shared" si="90"/>
        <v>50810.831049999986</v>
      </c>
      <c r="M126" s="32"/>
      <c r="N126" s="32">
        <f t="shared" si="71"/>
        <v>50810.831049999986</v>
      </c>
      <c r="O126" s="32"/>
      <c r="P126" s="32">
        <f t="shared" si="72"/>
        <v>50810.831049999986</v>
      </c>
      <c r="Q126" s="32"/>
      <c r="R126" s="32">
        <f t="shared" si="69"/>
        <v>50810.831049999986</v>
      </c>
      <c r="S126" s="32"/>
      <c r="T126" s="32">
        <f t="shared" si="70"/>
        <v>50810.831049999986</v>
      </c>
      <c r="U126" s="32"/>
      <c r="V126" s="32">
        <f t="shared" si="67"/>
        <v>50810.831049999986</v>
      </c>
      <c r="W126" s="32">
        <v>-28412.7</v>
      </c>
      <c r="X126" s="32">
        <f t="shared" si="68"/>
        <v>22398.131049999985</v>
      </c>
      <c r="Y126" s="33"/>
      <c r="Z126" s="96">
        <f t="shared" si="73"/>
        <v>22398.131049999985</v>
      </c>
      <c r="AA126" s="32">
        <v>0</v>
      </c>
      <c r="AB126" s="32"/>
      <c r="AC126" s="32">
        <f t="shared" si="74"/>
        <v>0</v>
      </c>
      <c r="AD126" s="32">
        <v>38326.35</v>
      </c>
      <c r="AE126" s="32">
        <f t="shared" si="75"/>
        <v>38326.35</v>
      </c>
      <c r="AF126" s="32">
        <v>-5553.09</v>
      </c>
      <c r="AG126" s="32">
        <f t="shared" si="76"/>
        <v>32773.259999999995</v>
      </c>
      <c r="AH126" s="32">
        <v>63510.802000000003</v>
      </c>
      <c r="AI126" s="32">
        <f t="shared" si="77"/>
        <v>96284.062000000005</v>
      </c>
      <c r="AJ126" s="32"/>
      <c r="AK126" s="32">
        <f t="shared" si="78"/>
        <v>96284.062000000005</v>
      </c>
      <c r="AL126" s="32"/>
      <c r="AM126" s="32">
        <f t="shared" si="79"/>
        <v>96284.062000000005</v>
      </c>
      <c r="AN126" s="32">
        <v>28412.7</v>
      </c>
      <c r="AO126" s="32">
        <f t="shared" si="80"/>
        <v>124696.762</v>
      </c>
      <c r="AP126" s="33"/>
      <c r="AQ126" s="96">
        <f t="shared" si="81"/>
        <v>124696.762</v>
      </c>
      <c r="AR126" s="32">
        <v>0</v>
      </c>
      <c r="AS126" s="32"/>
      <c r="AT126" s="32">
        <f t="shared" si="82"/>
        <v>0</v>
      </c>
      <c r="AU126" s="32"/>
      <c r="AV126" s="32">
        <f t="shared" si="83"/>
        <v>0</v>
      </c>
      <c r="AW126" s="32"/>
      <c r="AX126" s="32">
        <f t="shared" si="84"/>
        <v>0</v>
      </c>
      <c r="AY126" s="32"/>
      <c r="AZ126" s="32">
        <f t="shared" si="85"/>
        <v>0</v>
      </c>
      <c r="BA126" s="32"/>
      <c r="BB126" s="32">
        <f t="shared" si="86"/>
        <v>0</v>
      </c>
      <c r="BC126" s="32"/>
      <c r="BD126" s="32">
        <f t="shared" si="87"/>
        <v>0</v>
      </c>
      <c r="BE126" s="33"/>
      <c r="BF126" s="96">
        <f t="shared" si="88"/>
        <v>0</v>
      </c>
      <c r="BG126" s="4" t="s">
        <v>194</v>
      </c>
      <c r="BI126" s="34"/>
    </row>
    <row r="127" spans="1:78" ht="54" x14ac:dyDescent="0.35">
      <c r="A127" s="92" t="s">
        <v>195</v>
      </c>
      <c r="B127" s="99" t="s">
        <v>196</v>
      </c>
      <c r="C127" s="107" t="s">
        <v>164</v>
      </c>
      <c r="D127" s="31">
        <f>D129+D130</f>
        <v>7655.9</v>
      </c>
      <c r="E127" s="31">
        <f>E129+E130</f>
        <v>0</v>
      </c>
      <c r="F127" s="32">
        <f t="shared" si="40"/>
        <v>7655.9</v>
      </c>
      <c r="G127" s="32">
        <f>G129+G130</f>
        <v>0</v>
      </c>
      <c r="H127" s="32">
        <f t="shared" si="41"/>
        <v>7655.9</v>
      </c>
      <c r="I127" s="32">
        <f>I129+I130</f>
        <v>0</v>
      </c>
      <c r="J127" s="32">
        <f t="shared" si="89"/>
        <v>7655.9</v>
      </c>
      <c r="K127" s="32">
        <f>K129+K130</f>
        <v>0</v>
      </c>
      <c r="L127" s="32">
        <f t="shared" si="90"/>
        <v>7655.9</v>
      </c>
      <c r="M127" s="32">
        <f>M129+M130</f>
        <v>0</v>
      </c>
      <c r="N127" s="32">
        <f t="shared" si="71"/>
        <v>7655.9</v>
      </c>
      <c r="O127" s="32">
        <f>O129+O130</f>
        <v>0</v>
      </c>
      <c r="P127" s="32">
        <f t="shared" si="72"/>
        <v>7655.9</v>
      </c>
      <c r="Q127" s="32">
        <f>Q129+Q130</f>
        <v>0</v>
      </c>
      <c r="R127" s="32">
        <f t="shared" si="69"/>
        <v>7655.9</v>
      </c>
      <c r="S127" s="32">
        <f>S129+S130</f>
        <v>0</v>
      </c>
      <c r="T127" s="32">
        <f t="shared" si="70"/>
        <v>7655.9</v>
      </c>
      <c r="U127" s="32">
        <f>U129+U130</f>
        <v>0</v>
      </c>
      <c r="V127" s="32">
        <f t="shared" si="67"/>
        <v>7655.9</v>
      </c>
      <c r="W127" s="32">
        <f>W129+W130</f>
        <v>-538.96900000000005</v>
      </c>
      <c r="X127" s="32">
        <f t="shared" si="68"/>
        <v>7116.9309999999996</v>
      </c>
      <c r="Y127" s="33">
        <f>Y129+Y130</f>
        <v>0</v>
      </c>
      <c r="Z127" s="96">
        <f t="shared" si="73"/>
        <v>7116.9309999999996</v>
      </c>
      <c r="AA127" s="32">
        <f>AA129+AA130</f>
        <v>0</v>
      </c>
      <c r="AB127" s="32">
        <f>AB129+AB130</f>
        <v>0</v>
      </c>
      <c r="AC127" s="32">
        <f t="shared" si="74"/>
        <v>0</v>
      </c>
      <c r="AD127" s="32">
        <f>AD129+AD130</f>
        <v>0</v>
      </c>
      <c r="AE127" s="32">
        <f t="shared" si="75"/>
        <v>0</v>
      </c>
      <c r="AF127" s="32">
        <f>AF129+AF130</f>
        <v>0</v>
      </c>
      <c r="AG127" s="32">
        <f t="shared" si="76"/>
        <v>0</v>
      </c>
      <c r="AH127" s="32">
        <f>AH129+AH130</f>
        <v>0</v>
      </c>
      <c r="AI127" s="32">
        <f t="shared" si="77"/>
        <v>0</v>
      </c>
      <c r="AJ127" s="32">
        <f>AJ129+AJ130</f>
        <v>0</v>
      </c>
      <c r="AK127" s="32">
        <f t="shared" si="78"/>
        <v>0</v>
      </c>
      <c r="AL127" s="32">
        <f>AL129+AL130</f>
        <v>0</v>
      </c>
      <c r="AM127" s="32">
        <f t="shared" si="79"/>
        <v>0</v>
      </c>
      <c r="AN127" s="32">
        <f>AN129+AN130</f>
        <v>0</v>
      </c>
      <c r="AO127" s="32">
        <f t="shared" si="80"/>
        <v>0</v>
      </c>
      <c r="AP127" s="33">
        <f>AP129+AP130</f>
        <v>0</v>
      </c>
      <c r="AQ127" s="96">
        <f t="shared" si="81"/>
        <v>0</v>
      </c>
      <c r="AR127" s="32">
        <f>AR129+AR130</f>
        <v>0</v>
      </c>
      <c r="AS127" s="32">
        <f>AS129+AS130</f>
        <v>0</v>
      </c>
      <c r="AT127" s="32">
        <f t="shared" si="82"/>
        <v>0</v>
      </c>
      <c r="AU127" s="32">
        <f>AU129+AU130</f>
        <v>0</v>
      </c>
      <c r="AV127" s="32">
        <f t="shared" si="83"/>
        <v>0</v>
      </c>
      <c r="AW127" s="32">
        <f>AW129+AW130</f>
        <v>0</v>
      </c>
      <c r="AX127" s="32">
        <f t="shared" si="84"/>
        <v>0</v>
      </c>
      <c r="AY127" s="32">
        <f>AY129+AY130</f>
        <v>0</v>
      </c>
      <c r="AZ127" s="32">
        <f t="shared" si="85"/>
        <v>0</v>
      </c>
      <c r="BA127" s="32">
        <f>BA129+BA130</f>
        <v>0</v>
      </c>
      <c r="BB127" s="32">
        <f t="shared" si="86"/>
        <v>0</v>
      </c>
      <c r="BC127" s="32">
        <f>BC129+BC130</f>
        <v>0</v>
      </c>
      <c r="BD127" s="32">
        <f t="shared" si="87"/>
        <v>0</v>
      </c>
      <c r="BE127" s="33">
        <f>BE129+BE130</f>
        <v>0</v>
      </c>
      <c r="BF127" s="96">
        <f t="shared" si="88"/>
        <v>0</v>
      </c>
      <c r="BI127" s="34"/>
    </row>
    <row r="128" spans="1:78" x14ac:dyDescent="0.35">
      <c r="A128" s="92"/>
      <c r="B128" s="99" t="s">
        <v>26</v>
      </c>
      <c r="C128" s="107"/>
      <c r="D128" s="31"/>
      <c r="E128" s="3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96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3"/>
      <c r="AQ128" s="96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3"/>
      <c r="BF128" s="96"/>
      <c r="BI128" s="34"/>
    </row>
    <row r="129" spans="1:78" s="1" customFormat="1" hidden="1" x14ac:dyDescent="0.35">
      <c r="A129" s="46"/>
      <c r="B129" s="57" t="s">
        <v>27</v>
      </c>
      <c r="C129" s="58"/>
      <c r="D129" s="59">
        <v>1914</v>
      </c>
      <c r="E129" s="39"/>
      <c r="F129" s="59">
        <f t="shared" si="40"/>
        <v>1914</v>
      </c>
      <c r="G129" s="33"/>
      <c r="H129" s="60">
        <f t="shared" si="41"/>
        <v>1914</v>
      </c>
      <c r="I129" s="32"/>
      <c r="J129" s="60">
        <f t="shared" si="89"/>
        <v>1914</v>
      </c>
      <c r="K129" s="32"/>
      <c r="L129" s="60">
        <f t="shared" si="90"/>
        <v>1914</v>
      </c>
      <c r="M129" s="32"/>
      <c r="N129" s="60">
        <f t="shared" si="71"/>
        <v>1914</v>
      </c>
      <c r="O129" s="33"/>
      <c r="P129" s="60">
        <f t="shared" si="72"/>
        <v>1914</v>
      </c>
      <c r="Q129" s="32"/>
      <c r="R129" s="60">
        <f t="shared" si="69"/>
        <v>1914</v>
      </c>
      <c r="S129" s="33"/>
      <c r="T129" s="60">
        <f t="shared" si="70"/>
        <v>1914</v>
      </c>
      <c r="U129" s="32"/>
      <c r="V129" s="60">
        <f t="shared" si="67"/>
        <v>1914</v>
      </c>
      <c r="W129" s="33">
        <v>-538.96900000000005</v>
      </c>
      <c r="X129" s="60">
        <f t="shared" si="68"/>
        <v>1375.0309999999999</v>
      </c>
      <c r="Y129" s="33"/>
      <c r="Z129" s="60">
        <f>X129+Y129</f>
        <v>1375.0309999999999</v>
      </c>
      <c r="AA129" s="60">
        <v>0</v>
      </c>
      <c r="AB129" s="33"/>
      <c r="AC129" s="60">
        <f>AA129+AB129</f>
        <v>0</v>
      </c>
      <c r="AD129" s="33"/>
      <c r="AE129" s="60">
        <f>AC129+AD129</f>
        <v>0</v>
      </c>
      <c r="AF129" s="32"/>
      <c r="AG129" s="60">
        <f>AE129+AF129</f>
        <v>0</v>
      </c>
      <c r="AH129" s="32"/>
      <c r="AI129" s="60">
        <f>AG129+AH129</f>
        <v>0</v>
      </c>
      <c r="AJ129" s="33"/>
      <c r="AK129" s="60">
        <f>AI129+AJ129</f>
        <v>0</v>
      </c>
      <c r="AL129" s="33"/>
      <c r="AM129" s="60">
        <f>AK129+AL129</f>
        <v>0</v>
      </c>
      <c r="AN129" s="33"/>
      <c r="AO129" s="60">
        <f>AM129+AN129</f>
        <v>0</v>
      </c>
      <c r="AP129" s="33"/>
      <c r="AQ129" s="60">
        <f>AO129+AP129</f>
        <v>0</v>
      </c>
      <c r="AR129" s="60">
        <v>0</v>
      </c>
      <c r="AS129" s="33"/>
      <c r="AT129" s="60">
        <f>AR129+AS129</f>
        <v>0</v>
      </c>
      <c r="AU129" s="33"/>
      <c r="AV129" s="60">
        <f>AT129+AU129</f>
        <v>0</v>
      </c>
      <c r="AW129" s="32"/>
      <c r="AX129" s="60">
        <f>AV129+AW129</f>
        <v>0</v>
      </c>
      <c r="AY129" s="33"/>
      <c r="AZ129" s="60">
        <f>AX129+AY129</f>
        <v>0</v>
      </c>
      <c r="BA129" s="33"/>
      <c r="BB129" s="60">
        <f>AZ129+BA129</f>
        <v>0</v>
      </c>
      <c r="BC129" s="33"/>
      <c r="BD129" s="60">
        <f>BB129+BC129</f>
        <v>0</v>
      </c>
      <c r="BE129" s="33"/>
      <c r="BF129" s="60">
        <f>BD129+BE129</f>
        <v>0</v>
      </c>
      <c r="BG129" s="41" t="s">
        <v>176</v>
      </c>
      <c r="BH129" s="42" t="s">
        <v>28</v>
      </c>
      <c r="BI129" s="43"/>
    </row>
    <row r="130" spans="1:78" x14ac:dyDescent="0.35">
      <c r="A130" s="92"/>
      <c r="B130" s="99" t="s">
        <v>173</v>
      </c>
      <c r="C130" s="106" t="s">
        <v>25</v>
      </c>
      <c r="D130" s="31">
        <v>5741.9</v>
      </c>
      <c r="E130" s="31"/>
      <c r="F130" s="32">
        <f t="shared" si="40"/>
        <v>5741.9</v>
      </c>
      <c r="G130" s="32"/>
      <c r="H130" s="32">
        <f t="shared" si="41"/>
        <v>5741.9</v>
      </c>
      <c r="I130" s="32"/>
      <c r="J130" s="32">
        <f t="shared" si="89"/>
        <v>5741.9</v>
      </c>
      <c r="K130" s="32"/>
      <c r="L130" s="32">
        <f t="shared" si="90"/>
        <v>5741.9</v>
      </c>
      <c r="M130" s="32"/>
      <c r="N130" s="32">
        <f t="shared" si="71"/>
        <v>5741.9</v>
      </c>
      <c r="O130" s="32"/>
      <c r="P130" s="32">
        <f t="shared" si="72"/>
        <v>5741.9</v>
      </c>
      <c r="Q130" s="32"/>
      <c r="R130" s="32">
        <f t="shared" si="69"/>
        <v>5741.9</v>
      </c>
      <c r="S130" s="32"/>
      <c r="T130" s="32">
        <f t="shared" si="70"/>
        <v>5741.9</v>
      </c>
      <c r="U130" s="32"/>
      <c r="V130" s="32">
        <f t="shared" si="67"/>
        <v>5741.9</v>
      </c>
      <c r="W130" s="32"/>
      <c r="X130" s="32">
        <f t="shared" si="68"/>
        <v>5741.9</v>
      </c>
      <c r="Y130" s="33"/>
      <c r="Z130" s="96">
        <f>X130+Y130</f>
        <v>5741.9</v>
      </c>
      <c r="AA130" s="32">
        <v>0</v>
      </c>
      <c r="AB130" s="32"/>
      <c r="AC130" s="32">
        <f>AA130+AB130</f>
        <v>0</v>
      </c>
      <c r="AD130" s="32"/>
      <c r="AE130" s="32">
        <f>AC130+AD130</f>
        <v>0</v>
      </c>
      <c r="AF130" s="32"/>
      <c r="AG130" s="32">
        <f>AE130+AF130</f>
        <v>0</v>
      </c>
      <c r="AH130" s="32"/>
      <c r="AI130" s="32">
        <f>AG130+AH130</f>
        <v>0</v>
      </c>
      <c r="AJ130" s="32"/>
      <c r="AK130" s="32">
        <f>AI130+AJ130</f>
        <v>0</v>
      </c>
      <c r="AL130" s="32"/>
      <c r="AM130" s="32">
        <f>AK130+AL130</f>
        <v>0</v>
      </c>
      <c r="AN130" s="32"/>
      <c r="AO130" s="32">
        <f>AM130+AN130</f>
        <v>0</v>
      </c>
      <c r="AP130" s="33"/>
      <c r="AQ130" s="96">
        <f>AO130+AP130</f>
        <v>0</v>
      </c>
      <c r="AR130" s="32">
        <v>0</v>
      </c>
      <c r="AS130" s="32"/>
      <c r="AT130" s="32">
        <f>AR130+AS130</f>
        <v>0</v>
      </c>
      <c r="AU130" s="32"/>
      <c r="AV130" s="32">
        <f>AT130+AU130</f>
        <v>0</v>
      </c>
      <c r="AW130" s="32"/>
      <c r="AX130" s="32">
        <f>AV130+AW130</f>
        <v>0</v>
      </c>
      <c r="AY130" s="32"/>
      <c r="AZ130" s="32">
        <f>AX130+AY130</f>
        <v>0</v>
      </c>
      <c r="BA130" s="32"/>
      <c r="BB130" s="32">
        <f>AZ130+BA130</f>
        <v>0</v>
      </c>
      <c r="BC130" s="32"/>
      <c r="BD130" s="32">
        <f>BB130+BC130</f>
        <v>0</v>
      </c>
      <c r="BE130" s="33"/>
      <c r="BF130" s="96">
        <f>BD130+BE130</f>
        <v>0</v>
      </c>
      <c r="BG130" s="4" t="s">
        <v>176</v>
      </c>
      <c r="BI130" s="34"/>
    </row>
    <row r="131" spans="1:78" ht="54" x14ac:dyDescent="0.35">
      <c r="A131" s="92" t="s">
        <v>197</v>
      </c>
      <c r="B131" s="99" t="s">
        <v>198</v>
      </c>
      <c r="C131" s="107" t="s">
        <v>164</v>
      </c>
      <c r="D131" s="31">
        <f>D133+D134</f>
        <v>151113.5</v>
      </c>
      <c r="E131" s="31">
        <f>E133+E134</f>
        <v>0</v>
      </c>
      <c r="F131" s="32">
        <f t="shared" si="40"/>
        <v>151113.5</v>
      </c>
      <c r="G131" s="32">
        <f>G133+G134</f>
        <v>0</v>
      </c>
      <c r="H131" s="32">
        <f t="shared" si="41"/>
        <v>151113.5</v>
      </c>
      <c r="I131" s="32">
        <f>I133+I134</f>
        <v>0</v>
      </c>
      <c r="J131" s="32">
        <f t="shared" si="89"/>
        <v>151113.5</v>
      </c>
      <c r="K131" s="32">
        <f>K133+K134</f>
        <v>0</v>
      </c>
      <c r="L131" s="32">
        <f t="shared" si="90"/>
        <v>151113.5</v>
      </c>
      <c r="M131" s="32">
        <f>M133+M134</f>
        <v>0</v>
      </c>
      <c r="N131" s="32">
        <f t="shared" si="71"/>
        <v>151113.5</v>
      </c>
      <c r="O131" s="32">
        <f>O133+O134</f>
        <v>0</v>
      </c>
      <c r="P131" s="32">
        <f t="shared" si="72"/>
        <v>151113.5</v>
      </c>
      <c r="Q131" s="32">
        <f>Q133+Q134</f>
        <v>0</v>
      </c>
      <c r="R131" s="32">
        <f t="shared" si="69"/>
        <v>151113.5</v>
      </c>
      <c r="S131" s="32">
        <f>S133+S134</f>
        <v>0</v>
      </c>
      <c r="T131" s="32">
        <f t="shared" si="70"/>
        <v>151113.5</v>
      </c>
      <c r="U131" s="32">
        <f>U133+U134</f>
        <v>0</v>
      </c>
      <c r="V131" s="32">
        <f t="shared" si="67"/>
        <v>151113.5</v>
      </c>
      <c r="W131" s="32">
        <f>W133+W134</f>
        <v>-496.62900000000002</v>
      </c>
      <c r="X131" s="32">
        <f t="shared" si="68"/>
        <v>150616.87100000001</v>
      </c>
      <c r="Y131" s="33">
        <f>Y133+Y134</f>
        <v>0</v>
      </c>
      <c r="Z131" s="96">
        <f>X131+Y131</f>
        <v>150616.87100000001</v>
      </c>
      <c r="AA131" s="32">
        <f>AA133+AA134</f>
        <v>0</v>
      </c>
      <c r="AB131" s="32">
        <f>AB133+AB134</f>
        <v>0</v>
      </c>
      <c r="AC131" s="32">
        <f>AA131+AB131</f>
        <v>0</v>
      </c>
      <c r="AD131" s="32">
        <f>AD133+AD134</f>
        <v>0</v>
      </c>
      <c r="AE131" s="32">
        <f>AC131+AD131</f>
        <v>0</v>
      </c>
      <c r="AF131" s="32">
        <f>AF133+AF134</f>
        <v>0</v>
      </c>
      <c r="AG131" s="32">
        <f>AE131+AF131</f>
        <v>0</v>
      </c>
      <c r="AH131" s="32">
        <f>AH133+AH134</f>
        <v>0</v>
      </c>
      <c r="AI131" s="32">
        <f>AG131+AH131</f>
        <v>0</v>
      </c>
      <c r="AJ131" s="32">
        <f>AJ133+AJ134</f>
        <v>0</v>
      </c>
      <c r="AK131" s="32">
        <f>AI131+AJ131</f>
        <v>0</v>
      </c>
      <c r="AL131" s="32">
        <f>AL133+AL134</f>
        <v>0</v>
      </c>
      <c r="AM131" s="32">
        <f>AK131+AL131</f>
        <v>0</v>
      </c>
      <c r="AN131" s="32">
        <f>AN133+AN134</f>
        <v>0</v>
      </c>
      <c r="AO131" s="32">
        <f>AM131+AN131</f>
        <v>0</v>
      </c>
      <c r="AP131" s="33">
        <f>AP133+AP134</f>
        <v>0</v>
      </c>
      <c r="AQ131" s="96">
        <f>AO131+AP131</f>
        <v>0</v>
      </c>
      <c r="AR131" s="32">
        <f>AR133+AR134</f>
        <v>0</v>
      </c>
      <c r="AS131" s="32">
        <f>AS133+AS134</f>
        <v>0</v>
      </c>
      <c r="AT131" s="32">
        <f>AR131+AS131</f>
        <v>0</v>
      </c>
      <c r="AU131" s="32">
        <f>AU133+AU134</f>
        <v>0</v>
      </c>
      <c r="AV131" s="32">
        <f>AT131+AU131</f>
        <v>0</v>
      </c>
      <c r="AW131" s="32">
        <f>AW133+AW134</f>
        <v>0</v>
      </c>
      <c r="AX131" s="32">
        <f>AV131+AW131</f>
        <v>0</v>
      </c>
      <c r="AY131" s="32">
        <f>AY133+AY134</f>
        <v>0</v>
      </c>
      <c r="AZ131" s="32">
        <f>AX131+AY131</f>
        <v>0</v>
      </c>
      <c r="BA131" s="32">
        <f>BA133+BA134</f>
        <v>0</v>
      </c>
      <c r="BB131" s="32">
        <f>AZ131+BA131</f>
        <v>0</v>
      </c>
      <c r="BC131" s="32">
        <f>BC133+BC134</f>
        <v>0</v>
      </c>
      <c r="BD131" s="32">
        <f>BB131+BC131</f>
        <v>0</v>
      </c>
      <c r="BE131" s="33">
        <f>BE133+BE134</f>
        <v>0</v>
      </c>
      <c r="BF131" s="96">
        <f>BD131+BE131</f>
        <v>0</v>
      </c>
      <c r="BI131" s="34"/>
    </row>
    <row r="132" spans="1:78" x14ac:dyDescent="0.35">
      <c r="A132" s="92"/>
      <c r="B132" s="99" t="s">
        <v>26</v>
      </c>
      <c r="C132" s="107"/>
      <c r="D132" s="31"/>
      <c r="E132" s="31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3"/>
      <c r="Z132" s="96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3"/>
      <c r="AQ132" s="96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3"/>
      <c r="BF132" s="96"/>
      <c r="BI132" s="34"/>
    </row>
    <row r="133" spans="1:78" s="35" customFormat="1" hidden="1" x14ac:dyDescent="0.35">
      <c r="A133" s="36"/>
      <c r="B133" s="37" t="s">
        <v>27</v>
      </c>
      <c r="C133" s="50"/>
      <c r="D133" s="38">
        <v>37778.400000000001</v>
      </c>
      <c r="E133" s="39"/>
      <c r="F133" s="38">
        <f t="shared" si="40"/>
        <v>37778.400000000001</v>
      </c>
      <c r="G133" s="33"/>
      <c r="H133" s="40">
        <f t="shared" si="41"/>
        <v>37778.400000000001</v>
      </c>
      <c r="I133" s="32"/>
      <c r="J133" s="40">
        <f t="shared" si="89"/>
        <v>37778.400000000001</v>
      </c>
      <c r="K133" s="32"/>
      <c r="L133" s="40">
        <f t="shared" si="90"/>
        <v>37778.400000000001</v>
      </c>
      <c r="M133" s="32"/>
      <c r="N133" s="40">
        <f t="shared" si="71"/>
        <v>37778.400000000001</v>
      </c>
      <c r="O133" s="33"/>
      <c r="P133" s="40">
        <f t="shared" si="72"/>
        <v>37778.400000000001</v>
      </c>
      <c r="Q133" s="32"/>
      <c r="R133" s="40">
        <f t="shared" si="69"/>
        <v>37778.400000000001</v>
      </c>
      <c r="S133" s="33"/>
      <c r="T133" s="40">
        <f t="shared" si="70"/>
        <v>37778.400000000001</v>
      </c>
      <c r="U133" s="32"/>
      <c r="V133" s="40">
        <f t="shared" si="67"/>
        <v>37778.400000000001</v>
      </c>
      <c r="W133" s="33">
        <v>-496.62900000000002</v>
      </c>
      <c r="X133" s="40">
        <f t="shared" si="68"/>
        <v>37281.771000000001</v>
      </c>
      <c r="Y133" s="33"/>
      <c r="Z133" s="40">
        <f t="shared" ref="Z133:Z176" si="91">X133+Y133</f>
        <v>37281.771000000001</v>
      </c>
      <c r="AA133" s="40">
        <v>0</v>
      </c>
      <c r="AB133" s="33"/>
      <c r="AC133" s="40">
        <f>AA133+AB133</f>
        <v>0</v>
      </c>
      <c r="AD133" s="33"/>
      <c r="AE133" s="40">
        <f t="shared" ref="AE133:AE139" si="92">AC133+AD133</f>
        <v>0</v>
      </c>
      <c r="AF133" s="32"/>
      <c r="AG133" s="40">
        <f t="shared" ref="AG133:AG139" si="93">AE133+AF133</f>
        <v>0</v>
      </c>
      <c r="AH133" s="32"/>
      <c r="AI133" s="40">
        <f t="shared" ref="AI133:AI140" si="94">AG133+AH133</f>
        <v>0</v>
      </c>
      <c r="AJ133" s="33"/>
      <c r="AK133" s="40">
        <f t="shared" ref="AK133:AK141" si="95">AI133+AJ133</f>
        <v>0</v>
      </c>
      <c r="AL133" s="33"/>
      <c r="AM133" s="40">
        <f t="shared" ref="AM133:AM150" si="96">AK133+AL133</f>
        <v>0</v>
      </c>
      <c r="AN133" s="33"/>
      <c r="AO133" s="40">
        <f t="shared" ref="AO133:AO176" si="97">AM133+AN133</f>
        <v>0</v>
      </c>
      <c r="AP133" s="33"/>
      <c r="AQ133" s="40">
        <f t="shared" ref="AQ133:AQ176" si="98">AO133+AP133</f>
        <v>0</v>
      </c>
      <c r="AR133" s="40">
        <v>0</v>
      </c>
      <c r="AS133" s="33"/>
      <c r="AT133" s="40">
        <f>AR133+AS133</f>
        <v>0</v>
      </c>
      <c r="AU133" s="33"/>
      <c r="AV133" s="40">
        <f t="shared" ref="AV133:AV139" si="99">AT133+AU133</f>
        <v>0</v>
      </c>
      <c r="AW133" s="32"/>
      <c r="AX133" s="40">
        <f t="shared" ref="AX133:AX140" si="100">AV133+AW133</f>
        <v>0</v>
      </c>
      <c r="AY133" s="33"/>
      <c r="AZ133" s="40">
        <f t="shared" ref="AZ133:AZ141" si="101">AX133+AY133</f>
        <v>0</v>
      </c>
      <c r="BA133" s="33"/>
      <c r="BB133" s="40">
        <f t="shared" ref="BB133:BB150" si="102">AZ133+BA133</f>
        <v>0</v>
      </c>
      <c r="BC133" s="33"/>
      <c r="BD133" s="40">
        <f t="shared" ref="BD133:BD176" si="103">BB133+BC133</f>
        <v>0</v>
      </c>
      <c r="BE133" s="33"/>
      <c r="BF133" s="40">
        <f t="shared" ref="BF133:BF176" si="104">BD133+BE133</f>
        <v>0</v>
      </c>
      <c r="BG133" s="41" t="s">
        <v>176</v>
      </c>
      <c r="BH133" s="42" t="s">
        <v>28</v>
      </c>
      <c r="BI133" s="43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</row>
    <row r="134" spans="1:78" x14ac:dyDescent="0.35">
      <c r="A134" s="92"/>
      <c r="B134" s="99" t="s">
        <v>173</v>
      </c>
      <c r="C134" s="106" t="s">
        <v>25</v>
      </c>
      <c r="D134" s="31">
        <v>113335.1</v>
      </c>
      <c r="E134" s="31"/>
      <c r="F134" s="32">
        <f t="shared" si="40"/>
        <v>113335.1</v>
      </c>
      <c r="G134" s="32"/>
      <c r="H134" s="32">
        <f t="shared" si="41"/>
        <v>113335.1</v>
      </c>
      <c r="I134" s="32"/>
      <c r="J134" s="32">
        <f t="shared" si="89"/>
        <v>113335.1</v>
      </c>
      <c r="K134" s="32"/>
      <c r="L134" s="32">
        <f t="shared" si="90"/>
        <v>113335.1</v>
      </c>
      <c r="M134" s="32"/>
      <c r="N134" s="32">
        <f t="shared" si="71"/>
        <v>113335.1</v>
      </c>
      <c r="O134" s="32"/>
      <c r="P134" s="32">
        <f t="shared" si="72"/>
        <v>113335.1</v>
      </c>
      <c r="Q134" s="32"/>
      <c r="R134" s="32">
        <f t="shared" si="69"/>
        <v>113335.1</v>
      </c>
      <c r="S134" s="32"/>
      <c r="T134" s="32">
        <f t="shared" si="70"/>
        <v>113335.1</v>
      </c>
      <c r="U134" s="32"/>
      <c r="V134" s="32">
        <f t="shared" si="67"/>
        <v>113335.1</v>
      </c>
      <c r="W134" s="32"/>
      <c r="X134" s="32">
        <f t="shared" si="68"/>
        <v>113335.1</v>
      </c>
      <c r="Y134" s="33"/>
      <c r="Z134" s="96">
        <f t="shared" si="91"/>
        <v>113335.1</v>
      </c>
      <c r="AA134" s="32">
        <v>0</v>
      </c>
      <c r="AB134" s="32"/>
      <c r="AC134" s="32">
        <f>AA134+AB134</f>
        <v>0</v>
      </c>
      <c r="AD134" s="32"/>
      <c r="AE134" s="32">
        <f t="shared" si="92"/>
        <v>0</v>
      </c>
      <c r="AF134" s="32"/>
      <c r="AG134" s="32">
        <f t="shared" si="93"/>
        <v>0</v>
      </c>
      <c r="AH134" s="32"/>
      <c r="AI134" s="32">
        <f t="shared" si="94"/>
        <v>0</v>
      </c>
      <c r="AJ134" s="32"/>
      <c r="AK134" s="32">
        <f t="shared" si="95"/>
        <v>0</v>
      </c>
      <c r="AL134" s="32"/>
      <c r="AM134" s="32">
        <f t="shared" si="96"/>
        <v>0</v>
      </c>
      <c r="AN134" s="32"/>
      <c r="AO134" s="32">
        <f t="shared" si="97"/>
        <v>0</v>
      </c>
      <c r="AP134" s="33"/>
      <c r="AQ134" s="96">
        <f t="shared" si="98"/>
        <v>0</v>
      </c>
      <c r="AR134" s="32">
        <v>0</v>
      </c>
      <c r="AS134" s="32"/>
      <c r="AT134" s="32">
        <f>AR134+AS134</f>
        <v>0</v>
      </c>
      <c r="AU134" s="32"/>
      <c r="AV134" s="32">
        <f t="shared" si="99"/>
        <v>0</v>
      </c>
      <c r="AW134" s="32"/>
      <c r="AX134" s="32">
        <f t="shared" si="100"/>
        <v>0</v>
      </c>
      <c r="AY134" s="32"/>
      <c r="AZ134" s="32">
        <f t="shared" si="101"/>
        <v>0</v>
      </c>
      <c r="BA134" s="32"/>
      <c r="BB134" s="32">
        <f t="shared" si="102"/>
        <v>0</v>
      </c>
      <c r="BC134" s="32"/>
      <c r="BD134" s="32">
        <f t="shared" si="103"/>
        <v>0</v>
      </c>
      <c r="BE134" s="33"/>
      <c r="BF134" s="96">
        <f t="shared" si="104"/>
        <v>0</v>
      </c>
      <c r="BG134" s="4" t="s">
        <v>176</v>
      </c>
      <c r="BI134" s="34"/>
    </row>
    <row r="135" spans="1:78" s="1" customFormat="1" ht="54" hidden="1" x14ac:dyDescent="0.35">
      <c r="A135" s="46" t="s">
        <v>199</v>
      </c>
      <c r="B135" s="57" t="s">
        <v>200</v>
      </c>
      <c r="C135" s="61" t="s">
        <v>164</v>
      </c>
      <c r="D135" s="59"/>
      <c r="E135" s="39"/>
      <c r="F135" s="60"/>
      <c r="G135" s="33"/>
      <c r="H135" s="60">
        <f t="shared" ref="H135:H139" si="105">F135+G135</f>
        <v>0</v>
      </c>
      <c r="I135" s="32"/>
      <c r="J135" s="60">
        <f t="shared" si="89"/>
        <v>0</v>
      </c>
      <c r="K135" s="32"/>
      <c r="L135" s="60">
        <f t="shared" si="90"/>
        <v>0</v>
      </c>
      <c r="M135" s="32"/>
      <c r="N135" s="60">
        <f t="shared" si="71"/>
        <v>0</v>
      </c>
      <c r="O135" s="33"/>
      <c r="P135" s="60">
        <f t="shared" si="72"/>
        <v>0</v>
      </c>
      <c r="Q135" s="32"/>
      <c r="R135" s="60">
        <f t="shared" si="69"/>
        <v>0</v>
      </c>
      <c r="S135" s="33"/>
      <c r="T135" s="60">
        <f t="shared" si="70"/>
        <v>0</v>
      </c>
      <c r="U135" s="32"/>
      <c r="V135" s="60">
        <f t="shared" si="67"/>
        <v>0</v>
      </c>
      <c r="W135" s="33"/>
      <c r="X135" s="60">
        <f t="shared" si="68"/>
        <v>0</v>
      </c>
      <c r="Y135" s="33"/>
      <c r="Z135" s="60">
        <f t="shared" si="91"/>
        <v>0</v>
      </c>
      <c r="AA135" s="60"/>
      <c r="AB135" s="33"/>
      <c r="AC135" s="60"/>
      <c r="AD135" s="33"/>
      <c r="AE135" s="60">
        <f t="shared" si="92"/>
        <v>0</v>
      </c>
      <c r="AF135" s="32"/>
      <c r="AG135" s="60">
        <f t="shared" si="93"/>
        <v>0</v>
      </c>
      <c r="AH135" s="32"/>
      <c r="AI135" s="60">
        <f t="shared" si="94"/>
        <v>0</v>
      </c>
      <c r="AJ135" s="33"/>
      <c r="AK135" s="60">
        <f t="shared" si="95"/>
        <v>0</v>
      </c>
      <c r="AL135" s="33"/>
      <c r="AM135" s="60">
        <f t="shared" si="96"/>
        <v>0</v>
      </c>
      <c r="AN135" s="33"/>
      <c r="AO135" s="60">
        <f t="shared" si="97"/>
        <v>0</v>
      </c>
      <c r="AP135" s="33"/>
      <c r="AQ135" s="60">
        <f t="shared" si="98"/>
        <v>0</v>
      </c>
      <c r="AR135" s="60"/>
      <c r="AS135" s="33"/>
      <c r="AT135" s="60"/>
      <c r="AU135" s="33"/>
      <c r="AV135" s="60">
        <f t="shared" si="99"/>
        <v>0</v>
      </c>
      <c r="AW135" s="32"/>
      <c r="AX135" s="60">
        <f t="shared" si="100"/>
        <v>0</v>
      </c>
      <c r="AY135" s="33"/>
      <c r="AZ135" s="60">
        <f t="shared" si="101"/>
        <v>0</v>
      </c>
      <c r="BA135" s="33"/>
      <c r="BB135" s="60">
        <f t="shared" si="102"/>
        <v>0</v>
      </c>
      <c r="BC135" s="33"/>
      <c r="BD135" s="60">
        <f t="shared" si="103"/>
        <v>0</v>
      </c>
      <c r="BE135" s="33"/>
      <c r="BF135" s="60">
        <f t="shared" si="104"/>
        <v>0</v>
      </c>
      <c r="BG135" s="41" t="s">
        <v>201</v>
      </c>
      <c r="BH135" s="42" t="s">
        <v>28</v>
      </c>
      <c r="BI135" s="43"/>
    </row>
    <row r="136" spans="1:78" ht="54" x14ac:dyDescent="0.35">
      <c r="A136" s="92" t="s">
        <v>202</v>
      </c>
      <c r="B136" s="99" t="s">
        <v>203</v>
      </c>
      <c r="C136" s="107" t="s">
        <v>164</v>
      </c>
      <c r="D136" s="31"/>
      <c r="E136" s="31"/>
      <c r="F136" s="32"/>
      <c r="G136" s="32"/>
      <c r="H136" s="32">
        <f t="shared" si="105"/>
        <v>0</v>
      </c>
      <c r="I136" s="32"/>
      <c r="J136" s="32">
        <f t="shared" si="89"/>
        <v>0</v>
      </c>
      <c r="K136" s="32"/>
      <c r="L136" s="32">
        <f t="shared" si="90"/>
        <v>0</v>
      </c>
      <c r="M136" s="32"/>
      <c r="N136" s="32">
        <f t="shared" si="71"/>
        <v>0</v>
      </c>
      <c r="O136" s="32"/>
      <c r="P136" s="32">
        <f t="shared" si="72"/>
        <v>0</v>
      </c>
      <c r="Q136" s="32"/>
      <c r="R136" s="32">
        <f t="shared" si="69"/>
        <v>0</v>
      </c>
      <c r="S136" s="32"/>
      <c r="T136" s="32">
        <f t="shared" si="70"/>
        <v>0</v>
      </c>
      <c r="U136" s="32"/>
      <c r="V136" s="32">
        <f t="shared" si="67"/>
        <v>0</v>
      </c>
      <c r="W136" s="32"/>
      <c r="X136" s="32">
        <f t="shared" si="68"/>
        <v>0</v>
      </c>
      <c r="Y136" s="33"/>
      <c r="Z136" s="96">
        <f t="shared" si="91"/>
        <v>0</v>
      </c>
      <c r="AA136" s="32"/>
      <c r="AB136" s="32"/>
      <c r="AC136" s="32"/>
      <c r="AD136" s="32">
        <v>4995.5690000000004</v>
      </c>
      <c r="AE136" s="32">
        <f t="shared" si="92"/>
        <v>4995.5690000000004</v>
      </c>
      <c r="AF136" s="32"/>
      <c r="AG136" s="32">
        <f t="shared" si="93"/>
        <v>4995.5690000000004</v>
      </c>
      <c r="AH136" s="32"/>
      <c r="AI136" s="32">
        <f t="shared" si="94"/>
        <v>4995.5690000000004</v>
      </c>
      <c r="AJ136" s="32"/>
      <c r="AK136" s="32">
        <f t="shared" si="95"/>
        <v>4995.5690000000004</v>
      </c>
      <c r="AL136" s="32"/>
      <c r="AM136" s="32">
        <f t="shared" si="96"/>
        <v>4995.5690000000004</v>
      </c>
      <c r="AN136" s="32"/>
      <c r="AO136" s="32">
        <f t="shared" si="97"/>
        <v>4995.5690000000004</v>
      </c>
      <c r="AP136" s="33"/>
      <c r="AQ136" s="96">
        <f t="shared" si="98"/>
        <v>4995.5690000000004</v>
      </c>
      <c r="AR136" s="32"/>
      <c r="AS136" s="32"/>
      <c r="AT136" s="32"/>
      <c r="AU136" s="32"/>
      <c r="AV136" s="32">
        <f t="shared" si="99"/>
        <v>0</v>
      </c>
      <c r="AW136" s="32"/>
      <c r="AX136" s="32">
        <f t="shared" si="100"/>
        <v>0</v>
      </c>
      <c r="AY136" s="32"/>
      <c r="AZ136" s="32">
        <f t="shared" si="101"/>
        <v>0</v>
      </c>
      <c r="BA136" s="32"/>
      <c r="BB136" s="32">
        <f t="shared" si="102"/>
        <v>0</v>
      </c>
      <c r="BC136" s="32"/>
      <c r="BD136" s="32">
        <f t="shared" si="103"/>
        <v>0</v>
      </c>
      <c r="BE136" s="33"/>
      <c r="BF136" s="96">
        <f t="shared" si="104"/>
        <v>0</v>
      </c>
      <c r="BG136" s="4" t="s">
        <v>204</v>
      </c>
      <c r="BI136" s="34"/>
    </row>
    <row r="137" spans="1:78" ht="54" x14ac:dyDescent="0.35">
      <c r="A137" s="92" t="s">
        <v>199</v>
      </c>
      <c r="B137" s="103" t="s">
        <v>200</v>
      </c>
      <c r="C137" s="107" t="s">
        <v>164</v>
      </c>
      <c r="D137" s="31"/>
      <c r="E137" s="31"/>
      <c r="F137" s="32"/>
      <c r="G137" s="32">
        <f>2393.15544+345.94456+395.349</f>
        <v>3134.4490000000001</v>
      </c>
      <c r="H137" s="32">
        <f t="shared" si="105"/>
        <v>3134.4490000000001</v>
      </c>
      <c r="I137" s="32">
        <f>-345.94456+18224.556</f>
        <v>17878.611440000001</v>
      </c>
      <c r="J137" s="32">
        <f t="shared" si="89"/>
        <v>21013.060440000001</v>
      </c>
      <c r="K137" s="32"/>
      <c r="L137" s="32">
        <f t="shared" si="90"/>
        <v>21013.060440000001</v>
      </c>
      <c r="M137" s="32"/>
      <c r="N137" s="32">
        <f t="shared" si="71"/>
        <v>21013.060440000001</v>
      </c>
      <c r="O137" s="32">
        <v>1438.4880000000001</v>
      </c>
      <c r="P137" s="32">
        <f t="shared" si="72"/>
        <v>22451.548440000002</v>
      </c>
      <c r="Q137" s="32"/>
      <c r="R137" s="32">
        <f t="shared" si="69"/>
        <v>22451.548440000002</v>
      </c>
      <c r="S137" s="32">
        <v>1352.751</v>
      </c>
      <c r="T137" s="32">
        <f t="shared" si="70"/>
        <v>23804.299440000003</v>
      </c>
      <c r="U137" s="32"/>
      <c r="V137" s="32">
        <f t="shared" si="67"/>
        <v>23804.299440000003</v>
      </c>
      <c r="W137" s="32"/>
      <c r="X137" s="32">
        <f t="shared" si="68"/>
        <v>23804.299440000003</v>
      </c>
      <c r="Y137" s="33"/>
      <c r="Z137" s="96">
        <f t="shared" si="91"/>
        <v>23804.299440000003</v>
      </c>
      <c r="AA137" s="32"/>
      <c r="AB137" s="32"/>
      <c r="AC137" s="32"/>
      <c r="AD137" s="32"/>
      <c r="AE137" s="32">
        <f t="shared" si="92"/>
        <v>0</v>
      </c>
      <c r="AF137" s="32"/>
      <c r="AG137" s="32">
        <f t="shared" si="93"/>
        <v>0</v>
      </c>
      <c r="AH137" s="32"/>
      <c r="AI137" s="32">
        <f t="shared" si="94"/>
        <v>0</v>
      </c>
      <c r="AJ137" s="32"/>
      <c r="AK137" s="32">
        <f t="shared" si="95"/>
        <v>0</v>
      </c>
      <c r="AL137" s="32"/>
      <c r="AM137" s="32">
        <f t="shared" si="96"/>
        <v>0</v>
      </c>
      <c r="AN137" s="32"/>
      <c r="AO137" s="32">
        <f t="shared" si="97"/>
        <v>0</v>
      </c>
      <c r="AP137" s="33"/>
      <c r="AQ137" s="96">
        <f t="shared" si="98"/>
        <v>0</v>
      </c>
      <c r="AR137" s="32"/>
      <c r="AS137" s="32"/>
      <c r="AT137" s="32"/>
      <c r="AU137" s="32"/>
      <c r="AV137" s="32">
        <f t="shared" si="99"/>
        <v>0</v>
      </c>
      <c r="AW137" s="32"/>
      <c r="AX137" s="32">
        <f t="shared" si="100"/>
        <v>0</v>
      </c>
      <c r="AY137" s="32"/>
      <c r="AZ137" s="32">
        <f t="shared" si="101"/>
        <v>0</v>
      </c>
      <c r="BA137" s="32"/>
      <c r="BB137" s="32">
        <f t="shared" si="102"/>
        <v>0</v>
      </c>
      <c r="BC137" s="32"/>
      <c r="BD137" s="32">
        <f t="shared" si="103"/>
        <v>0</v>
      </c>
      <c r="BE137" s="33"/>
      <c r="BF137" s="96">
        <f t="shared" si="104"/>
        <v>0</v>
      </c>
      <c r="BG137" s="4" t="s">
        <v>201</v>
      </c>
      <c r="BI137" s="34"/>
    </row>
    <row r="138" spans="1:78" ht="54" x14ac:dyDescent="0.35">
      <c r="A138" s="92" t="s">
        <v>205</v>
      </c>
      <c r="B138" s="103" t="s">
        <v>206</v>
      </c>
      <c r="C138" s="107" t="s">
        <v>164</v>
      </c>
      <c r="D138" s="31"/>
      <c r="E138" s="31"/>
      <c r="F138" s="32"/>
      <c r="G138" s="32">
        <f>13559.8953+1347.1687</f>
        <v>14907.064</v>
      </c>
      <c r="H138" s="32">
        <f t="shared" si="105"/>
        <v>14907.064</v>
      </c>
      <c r="I138" s="32">
        <v>21027.635999999999</v>
      </c>
      <c r="J138" s="32">
        <f t="shared" si="89"/>
        <v>35934.699999999997</v>
      </c>
      <c r="K138" s="32"/>
      <c r="L138" s="32">
        <f t="shared" si="90"/>
        <v>35934.699999999997</v>
      </c>
      <c r="M138" s="32"/>
      <c r="N138" s="32">
        <f t="shared" si="71"/>
        <v>35934.699999999997</v>
      </c>
      <c r="O138" s="32">
        <v>37689.766000000003</v>
      </c>
      <c r="P138" s="32">
        <f t="shared" si="72"/>
        <v>73624.466</v>
      </c>
      <c r="Q138" s="32">
        <v>-31497.914000000001</v>
      </c>
      <c r="R138" s="32">
        <f t="shared" si="69"/>
        <v>42126.551999999996</v>
      </c>
      <c r="S138" s="32"/>
      <c r="T138" s="32">
        <f t="shared" si="70"/>
        <v>42126.551999999996</v>
      </c>
      <c r="U138" s="32"/>
      <c r="V138" s="32">
        <f t="shared" si="67"/>
        <v>42126.551999999996</v>
      </c>
      <c r="W138" s="32">
        <v>-14907.064</v>
      </c>
      <c r="X138" s="32">
        <f t="shared" si="68"/>
        <v>27219.487999999998</v>
      </c>
      <c r="Y138" s="33"/>
      <c r="Z138" s="96">
        <f t="shared" si="91"/>
        <v>27219.487999999998</v>
      </c>
      <c r="AA138" s="32"/>
      <c r="AB138" s="32"/>
      <c r="AC138" s="32"/>
      <c r="AD138" s="32"/>
      <c r="AE138" s="32">
        <f t="shared" si="92"/>
        <v>0</v>
      </c>
      <c r="AF138" s="32"/>
      <c r="AG138" s="32">
        <f t="shared" si="93"/>
        <v>0</v>
      </c>
      <c r="AH138" s="32"/>
      <c r="AI138" s="32">
        <f t="shared" si="94"/>
        <v>0</v>
      </c>
      <c r="AJ138" s="32"/>
      <c r="AK138" s="32">
        <f t="shared" si="95"/>
        <v>0</v>
      </c>
      <c r="AL138" s="32"/>
      <c r="AM138" s="32">
        <f t="shared" si="96"/>
        <v>0</v>
      </c>
      <c r="AN138" s="32">
        <v>14907.064</v>
      </c>
      <c r="AO138" s="32">
        <f t="shared" si="97"/>
        <v>14907.064</v>
      </c>
      <c r="AP138" s="33"/>
      <c r="AQ138" s="96">
        <f t="shared" si="98"/>
        <v>14907.064</v>
      </c>
      <c r="AR138" s="32"/>
      <c r="AS138" s="32"/>
      <c r="AT138" s="32"/>
      <c r="AU138" s="32"/>
      <c r="AV138" s="32">
        <f t="shared" si="99"/>
        <v>0</v>
      </c>
      <c r="AW138" s="32"/>
      <c r="AX138" s="32">
        <f t="shared" si="100"/>
        <v>0</v>
      </c>
      <c r="AY138" s="32"/>
      <c r="AZ138" s="32">
        <f t="shared" si="101"/>
        <v>0</v>
      </c>
      <c r="BA138" s="32"/>
      <c r="BB138" s="32">
        <f t="shared" si="102"/>
        <v>0</v>
      </c>
      <c r="BC138" s="32"/>
      <c r="BD138" s="32">
        <f t="shared" si="103"/>
        <v>0</v>
      </c>
      <c r="BE138" s="33"/>
      <c r="BF138" s="96">
        <f t="shared" si="104"/>
        <v>0</v>
      </c>
      <c r="BG138" s="4" t="s">
        <v>207</v>
      </c>
      <c r="BI138" s="34"/>
    </row>
    <row r="139" spans="1:78" ht="54" x14ac:dyDescent="0.35">
      <c r="A139" s="92" t="s">
        <v>208</v>
      </c>
      <c r="B139" s="103" t="s">
        <v>209</v>
      </c>
      <c r="C139" s="107" t="s">
        <v>164</v>
      </c>
      <c r="D139" s="31"/>
      <c r="E139" s="31"/>
      <c r="F139" s="32"/>
      <c r="G139" s="32">
        <v>2699.0188199999998</v>
      </c>
      <c r="H139" s="32">
        <f t="shared" si="105"/>
        <v>2699.0188199999998</v>
      </c>
      <c r="I139" s="32"/>
      <c r="J139" s="32">
        <f t="shared" si="89"/>
        <v>2699.0188199999998</v>
      </c>
      <c r="K139" s="32"/>
      <c r="L139" s="32">
        <f t="shared" si="90"/>
        <v>2699.0188199999998</v>
      </c>
      <c r="M139" s="32"/>
      <c r="N139" s="32">
        <f t="shared" si="71"/>
        <v>2699.0188199999998</v>
      </c>
      <c r="O139" s="32"/>
      <c r="P139" s="32">
        <f t="shared" si="72"/>
        <v>2699.0188199999998</v>
      </c>
      <c r="Q139" s="32"/>
      <c r="R139" s="32">
        <f t="shared" si="69"/>
        <v>2699.0188199999998</v>
      </c>
      <c r="S139" s="32">
        <v>-1352.751</v>
      </c>
      <c r="T139" s="32">
        <f t="shared" si="70"/>
        <v>1346.2678199999998</v>
      </c>
      <c r="U139" s="32"/>
      <c r="V139" s="32">
        <f t="shared" si="67"/>
        <v>1346.2678199999998</v>
      </c>
      <c r="W139" s="32"/>
      <c r="X139" s="32">
        <f t="shared" si="68"/>
        <v>1346.2678199999998</v>
      </c>
      <c r="Y139" s="33"/>
      <c r="Z139" s="96">
        <f t="shared" si="91"/>
        <v>1346.2678199999998</v>
      </c>
      <c r="AA139" s="32"/>
      <c r="AB139" s="32"/>
      <c r="AC139" s="32"/>
      <c r="AD139" s="32"/>
      <c r="AE139" s="32">
        <f t="shared" si="92"/>
        <v>0</v>
      </c>
      <c r="AF139" s="32"/>
      <c r="AG139" s="32">
        <f t="shared" si="93"/>
        <v>0</v>
      </c>
      <c r="AH139" s="32"/>
      <c r="AI139" s="32">
        <f t="shared" si="94"/>
        <v>0</v>
      </c>
      <c r="AJ139" s="32"/>
      <c r="AK139" s="32">
        <f t="shared" si="95"/>
        <v>0</v>
      </c>
      <c r="AL139" s="32"/>
      <c r="AM139" s="32">
        <f t="shared" si="96"/>
        <v>0</v>
      </c>
      <c r="AN139" s="32"/>
      <c r="AO139" s="32">
        <f t="shared" si="97"/>
        <v>0</v>
      </c>
      <c r="AP139" s="33"/>
      <c r="AQ139" s="96">
        <f t="shared" si="98"/>
        <v>0</v>
      </c>
      <c r="AR139" s="32"/>
      <c r="AS139" s="32"/>
      <c r="AT139" s="32"/>
      <c r="AU139" s="32"/>
      <c r="AV139" s="32">
        <f t="shared" si="99"/>
        <v>0</v>
      </c>
      <c r="AW139" s="32"/>
      <c r="AX139" s="32">
        <f t="shared" si="100"/>
        <v>0</v>
      </c>
      <c r="AY139" s="32"/>
      <c r="AZ139" s="32">
        <f t="shared" si="101"/>
        <v>0</v>
      </c>
      <c r="BA139" s="32"/>
      <c r="BB139" s="32">
        <f t="shared" si="102"/>
        <v>0</v>
      </c>
      <c r="BC139" s="32"/>
      <c r="BD139" s="32">
        <f t="shared" si="103"/>
        <v>0</v>
      </c>
      <c r="BE139" s="33"/>
      <c r="BF139" s="96">
        <f t="shared" si="104"/>
        <v>0</v>
      </c>
      <c r="BG139" s="4" t="s">
        <v>210</v>
      </c>
      <c r="BI139" s="34"/>
    </row>
    <row r="140" spans="1:78" s="1" customFormat="1" ht="72" hidden="1" x14ac:dyDescent="0.35">
      <c r="A140" s="28" t="s">
        <v>211</v>
      </c>
      <c r="B140" s="45" t="s">
        <v>212</v>
      </c>
      <c r="C140" s="49" t="s">
        <v>88</v>
      </c>
      <c r="D140" s="31"/>
      <c r="E140" s="31"/>
      <c r="F140" s="32"/>
      <c r="G140" s="32"/>
      <c r="H140" s="32"/>
      <c r="I140" s="32"/>
      <c r="J140" s="32"/>
      <c r="K140" s="32">
        <v>100000</v>
      </c>
      <c r="L140" s="32">
        <f t="shared" si="90"/>
        <v>100000</v>
      </c>
      <c r="M140" s="32">
        <v>-50578.95</v>
      </c>
      <c r="N140" s="32">
        <f t="shared" si="71"/>
        <v>49421.05</v>
      </c>
      <c r="O140" s="33">
        <v>-49421.05</v>
      </c>
      <c r="P140" s="32">
        <f t="shared" si="72"/>
        <v>0</v>
      </c>
      <c r="Q140" s="32"/>
      <c r="R140" s="32">
        <f t="shared" si="69"/>
        <v>0</v>
      </c>
      <c r="S140" s="33"/>
      <c r="T140" s="32">
        <f t="shared" si="70"/>
        <v>0</v>
      </c>
      <c r="U140" s="32"/>
      <c r="V140" s="32">
        <f t="shared" si="67"/>
        <v>0</v>
      </c>
      <c r="W140" s="33"/>
      <c r="X140" s="32">
        <f t="shared" si="68"/>
        <v>0</v>
      </c>
      <c r="Y140" s="33"/>
      <c r="Z140" s="32">
        <f t="shared" si="91"/>
        <v>0</v>
      </c>
      <c r="AA140" s="32"/>
      <c r="AB140" s="32"/>
      <c r="AC140" s="32"/>
      <c r="AD140" s="32"/>
      <c r="AE140" s="32"/>
      <c r="AF140" s="32"/>
      <c r="AG140" s="32"/>
      <c r="AH140" s="32"/>
      <c r="AI140" s="32">
        <f t="shared" si="94"/>
        <v>0</v>
      </c>
      <c r="AJ140" s="33"/>
      <c r="AK140" s="32">
        <f t="shared" si="95"/>
        <v>0</v>
      </c>
      <c r="AL140" s="33"/>
      <c r="AM140" s="32">
        <f t="shared" si="96"/>
        <v>0</v>
      </c>
      <c r="AN140" s="33"/>
      <c r="AO140" s="32">
        <f t="shared" si="97"/>
        <v>0</v>
      </c>
      <c r="AP140" s="33"/>
      <c r="AQ140" s="32">
        <f t="shared" si="98"/>
        <v>0</v>
      </c>
      <c r="AR140" s="32"/>
      <c r="AS140" s="32"/>
      <c r="AT140" s="32"/>
      <c r="AU140" s="32"/>
      <c r="AV140" s="32"/>
      <c r="AW140" s="32"/>
      <c r="AX140" s="32">
        <f t="shared" si="100"/>
        <v>0</v>
      </c>
      <c r="AY140" s="33"/>
      <c r="AZ140" s="32">
        <f t="shared" si="101"/>
        <v>0</v>
      </c>
      <c r="BA140" s="33"/>
      <c r="BB140" s="32">
        <f t="shared" si="102"/>
        <v>0</v>
      </c>
      <c r="BC140" s="33"/>
      <c r="BD140" s="32">
        <f t="shared" si="103"/>
        <v>0</v>
      </c>
      <c r="BE140" s="33"/>
      <c r="BF140" s="32">
        <f t="shared" si="104"/>
        <v>0</v>
      </c>
      <c r="BG140" s="4" t="s">
        <v>213</v>
      </c>
      <c r="BH140" s="5" t="s">
        <v>28</v>
      </c>
      <c r="BI140" s="34"/>
    </row>
    <row r="141" spans="1:78" ht="54" x14ac:dyDescent="0.35">
      <c r="A141" s="92" t="s">
        <v>214</v>
      </c>
      <c r="B141" s="103" t="s">
        <v>215</v>
      </c>
      <c r="C141" s="107" t="s">
        <v>164</v>
      </c>
      <c r="D141" s="31"/>
      <c r="E141" s="31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>
        <f t="shared" si="72"/>
        <v>0</v>
      </c>
      <c r="Q141" s="32"/>
      <c r="R141" s="32">
        <f t="shared" si="69"/>
        <v>0</v>
      </c>
      <c r="S141" s="32"/>
      <c r="T141" s="32">
        <f t="shared" si="70"/>
        <v>0</v>
      </c>
      <c r="U141" s="32"/>
      <c r="V141" s="32">
        <f t="shared" si="67"/>
        <v>0</v>
      </c>
      <c r="W141" s="32"/>
      <c r="X141" s="32">
        <f t="shared" si="68"/>
        <v>0</v>
      </c>
      <c r="Y141" s="33"/>
      <c r="Z141" s="96">
        <f t="shared" si="91"/>
        <v>0</v>
      </c>
      <c r="AA141" s="32"/>
      <c r="AB141" s="32"/>
      <c r="AC141" s="32"/>
      <c r="AD141" s="32"/>
      <c r="AE141" s="32"/>
      <c r="AF141" s="32"/>
      <c r="AG141" s="32"/>
      <c r="AH141" s="32"/>
      <c r="AI141" s="32"/>
      <c r="AJ141" s="32">
        <v>5183.8370000000004</v>
      </c>
      <c r="AK141" s="32">
        <f t="shared" si="95"/>
        <v>5183.8370000000004</v>
      </c>
      <c r="AL141" s="32"/>
      <c r="AM141" s="32">
        <f t="shared" si="96"/>
        <v>5183.8370000000004</v>
      </c>
      <c r="AN141" s="32"/>
      <c r="AO141" s="32">
        <f t="shared" si="97"/>
        <v>5183.8370000000004</v>
      </c>
      <c r="AP141" s="33"/>
      <c r="AQ141" s="96">
        <f t="shared" si="98"/>
        <v>5183.8370000000004</v>
      </c>
      <c r="AR141" s="32"/>
      <c r="AS141" s="32"/>
      <c r="AT141" s="32"/>
      <c r="AU141" s="32"/>
      <c r="AV141" s="32"/>
      <c r="AW141" s="32"/>
      <c r="AX141" s="32"/>
      <c r="AY141" s="32">
        <v>118302.515</v>
      </c>
      <c r="AZ141" s="32">
        <f t="shared" si="101"/>
        <v>118302.515</v>
      </c>
      <c r="BA141" s="32"/>
      <c r="BB141" s="32">
        <f t="shared" si="102"/>
        <v>118302.515</v>
      </c>
      <c r="BC141" s="32"/>
      <c r="BD141" s="32">
        <f t="shared" si="103"/>
        <v>118302.515</v>
      </c>
      <c r="BE141" s="33"/>
      <c r="BF141" s="96">
        <f t="shared" si="104"/>
        <v>118302.515</v>
      </c>
      <c r="BG141" s="4" t="s">
        <v>176</v>
      </c>
      <c r="BI141" s="34"/>
    </row>
    <row r="142" spans="1:78" ht="54" x14ac:dyDescent="0.35">
      <c r="A142" s="92" t="s">
        <v>211</v>
      </c>
      <c r="B142" s="103" t="s">
        <v>216</v>
      </c>
      <c r="C142" s="103" t="s">
        <v>164</v>
      </c>
      <c r="D142" s="31"/>
      <c r="E142" s="31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>
        <f t="shared" si="70"/>
        <v>0</v>
      </c>
      <c r="U142" s="32"/>
      <c r="V142" s="32">
        <f t="shared" si="67"/>
        <v>0</v>
      </c>
      <c r="W142" s="32"/>
      <c r="X142" s="32">
        <f t="shared" si="68"/>
        <v>0</v>
      </c>
      <c r="Y142" s="33"/>
      <c r="Z142" s="96">
        <f t="shared" si="91"/>
        <v>0</v>
      </c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>
        <f t="shared" si="96"/>
        <v>0</v>
      </c>
      <c r="AN142" s="32"/>
      <c r="AO142" s="32">
        <f t="shared" si="97"/>
        <v>0</v>
      </c>
      <c r="AP142" s="33"/>
      <c r="AQ142" s="96">
        <f t="shared" si="98"/>
        <v>0</v>
      </c>
      <c r="AR142" s="32"/>
      <c r="AS142" s="32"/>
      <c r="AT142" s="32"/>
      <c r="AU142" s="32"/>
      <c r="AV142" s="32"/>
      <c r="AW142" s="32"/>
      <c r="AX142" s="32"/>
      <c r="AY142" s="32"/>
      <c r="AZ142" s="32"/>
      <c r="BA142" s="32">
        <v>531902.9</v>
      </c>
      <c r="BB142" s="32">
        <f t="shared" si="102"/>
        <v>531902.9</v>
      </c>
      <c r="BC142" s="32"/>
      <c r="BD142" s="32">
        <f t="shared" si="103"/>
        <v>531902.9</v>
      </c>
      <c r="BE142" s="33"/>
      <c r="BF142" s="96">
        <f t="shared" si="104"/>
        <v>531902.9</v>
      </c>
      <c r="BG142" s="4" t="s">
        <v>217</v>
      </c>
      <c r="BI142" s="34"/>
    </row>
    <row r="143" spans="1:78" s="98" customFormat="1" ht="33.75" customHeight="1" x14ac:dyDescent="0.25">
      <c r="A143" s="89"/>
      <c r="B143" s="90" t="s">
        <v>218</v>
      </c>
      <c r="C143" s="91" t="s">
        <v>25</v>
      </c>
      <c r="D143" s="11">
        <f>D144</f>
        <v>260000</v>
      </c>
      <c r="E143" s="11">
        <f>E144</f>
        <v>0</v>
      </c>
      <c r="F143" s="12">
        <f t="shared" si="40"/>
        <v>260000</v>
      </c>
      <c r="G143" s="12">
        <f>G144+G145</f>
        <v>76952.030719999995</v>
      </c>
      <c r="H143" s="12">
        <f t="shared" si="41"/>
        <v>336952.03071999998</v>
      </c>
      <c r="I143" s="12">
        <f>I144+I145</f>
        <v>0</v>
      </c>
      <c r="J143" s="12">
        <f t="shared" si="89"/>
        <v>336952.03071999998</v>
      </c>
      <c r="K143" s="12">
        <f>K144+K145</f>
        <v>-76952.030719999995</v>
      </c>
      <c r="L143" s="12">
        <f t="shared" si="90"/>
        <v>260000</v>
      </c>
      <c r="M143" s="12">
        <f>M144+M145</f>
        <v>0</v>
      </c>
      <c r="N143" s="12">
        <f t="shared" si="71"/>
        <v>260000</v>
      </c>
      <c r="O143" s="12">
        <f>O144+O145</f>
        <v>0</v>
      </c>
      <c r="P143" s="12">
        <f t="shared" si="72"/>
        <v>260000</v>
      </c>
      <c r="Q143" s="12">
        <f>Q144+Q145</f>
        <v>0</v>
      </c>
      <c r="R143" s="12">
        <f t="shared" si="69"/>
        <v>260000</v>
      </c>
      <c r="S143" s="12">
        <f>S144+S145</f>
        <v>0</v>
      </c>
      <c r="T143" s="12">
        <f t="shared" si="70"/>
        <v>260000</v>
      </c>
      <c r="U143" s="12">
        <f>U144+U145</f>
        <v>0</v>
      </c>
      <c r="V143" s="12">
        <f t="shared" si="67"/>
        <v>260000</v>
      </c>
      <c r="W143" s="12">
        <f>W144+W145</f>
        <v>0</v>
      </c>
      <c r="X143" s="12">
        <f t="shared" si="68"/>
        <v>260000</v>
      </c>
      <c r="Y143" s="12">
        <f>Y144+Y145</f>
        <v>0</v>
      </c>
      <c r="Z143" s="95">
        <f t="shared" si="91"/>
        <v>260000</v>
      </c>
      <c r="AA143" s="12">
        <f>AA144</f>
        <v>0</v>
      </c>
      <c r="AB143" s="12">
        <f>AB144</f>
        <v>0</v>
      </c>
      <c r="AC143" s="12">
        <f>AA143+AB143</f>
        <v>0</v>
      </c>
      <c r="AD143" s="12">
        <f>AD144+AD145</f>
        <v>0</v>
      </c>
      <c r="AE143" s="12">
        <f t="shared" ref="AE143:AE150" si="106">AC143+AD143</f>
        <v>0</v>
      </c>
      <c r="AF143" s="12">
        <f>AF144+AF145</f>
        <v>0</v>
      </c>
      <c r="AG143" s="12">
        <f t="shared" ref="AG143:AG150" si="107">AE143+AF143</f>
        <v>0</v>
      </c>
      <c r="AH143" s="12">
        <f>AH144+AH145</f>
        <v>0</v>
      </c>
      <c r="AI143" s="12">
        <f t="shared" ref="AI143:AI150" si="108">AG143+AH143</f>
        <v>0</v>
      </c>
      <c r="AJ143" s="12">
        <f>AJ144+AJ145</f>
        <v>0</v>
      </c>
      <c r="AK143" s="12">
        <f t="shared" ref="AK143:AK150" si="109">AI143+AJ143</f>
        <v>0</v>
      </c>
      <c r="AL143" s="12">
        <f>AL144+AL145</f>
        <v>0</v>
      </c>
      <c r="AM143" s="12">
        <f t="shared" si="96"/>
        <v>0</v>
      </c>
      <c r="AN143" s="12">
        <f>AN144+AN145</f>
        <v>0</v>
      </c>
      <c r="AO143" s="12">
        <f t="shared" si="97"/>
        <v>0</v>
      </c>
      <c r="AP143" s="12">
        <f>AP144+AP145</f>
        <v>0</v>
      </c>
      <c r="AQ143" s="95">
        <f t="shared" si="98"/>
        <v>0</v>
      </c>
      <c r="AR143" s="12">
        <f>AR144</f>
        <v>0</v>
      </c>
      <c r="AS143" s="12">
        <f>AS144</f>
        <v>0</v>
      </c>
      <c r="AT143" s="12">
        <f>AR143+AS143</f>
        <v>0</v>
      </c>
      <c r="AU143" s="12">
        <f>AU144+AU145</f>
        <v>0</v>
      </c>
      <c r="AV143" s="12">
        <f t="shared" ref="AV143:AV150" si="110">AT143+AU143</f>
        <v>0</v>
      </c>
      <c r="AW143" s="12">
        <f>AW144+AW145</f>
        <v>0</v>
      </c>
      <c r="AX143" s="12">
        <f t="shared" ref="AX143:AX150" si="111">AV143+AW143</f>
        <v>0</v>
      </c>
      <c r="AY143" s="12">
        <f>AY144+AY145</f>
        <v>0</v>
      </c>
      <c r="AZ143" s="12">
        <f t="shared" ref="AZ143:AZ150" si="112">AX143+AY143</f>
        <v>0</v>
      </c>
      <c r="BA143" s="12">
        <f>BA144+BA145</f>
        <v>0</v>
      </c>
      <c r="BB143" s="12">
        <f t="shared" si="102"/>
        <v>0</v>
      </c>
      <c r="BC143" s="12">
        <f>BC144+BC145</f>
        <v>0</v>
      </c>
      <c r="BD143" s="12">
        <f t="shared" si="103"/>
        <v>0</v>
      </c>
      <c r="BE143" s="12">
        <f>BE144+BE145</f>
        <v>0</v>
      </c>
      <c r="BF143" s="95">
        <f t="shared" si="104"/>
        <v>0</v>
      </c>
      <c r="BG143" s="13"/>
      <c r="BH143" s="14"/>
      <c r="BI143" s="10"/>
    </row>
    <row r="144" spans="1:78" ht="54" x14ac:dyDescent="0.35">
      <c r="A144" s="92" t="s">
        <v>219</v>
      </c>
      <c r="B144" s="103" t="s">
        <v>220</v>
      </c>
      <c r="C144" s="107" t="s">
        <v>221</v>
      </c>
      <c r="D144" s="31">
        <v>260000</v>
      </c>
      <c r="E144" s="31"/>
      <c r="F144" s="32">
        <f t="shared" si="40"/>
        <v>260000</v>
      </c>
      <c r="G144" s="32"/>
      <c r="H144" s="32">
        <f t="shared" si="41"/>
        <v>260000</v>
      </c>
      <c r="I144" s="32"/>
      <c r="J144" s="32">
        <f t="shared" si="89"/>
        <v>260000</v>
      </c>
      <c r="K144" s="32"/>
      <c r="L144" s="32">
        <f t="shared" si="90"/>
        <v>260000</v>
      </c>
      <c r="M144" s="32"/>
      <c r="N144" s="32">
        <f t="shared" si="71"/>
        <v>260000</v>
      </c>
      <c r="O144" s="32"/>
      <c r="P144" s="32">
        <f t="shared" si="72"/>
        <v>260000</v>
      </c>
      <c r="Q144" s="32"/>
      <c r="R144" s="32">
        <f t="shared" si="69"/>
        <v>260000</v>
      </c>
      <c r="S144" s="32"/>
      <c r="T144" s="32">
        <f t="shared" si="70"/>
        <v>260000</v>
      </c>
      <c r="U144" s="32"/>
      <c r="V144" s="32">
        <f t="shared" si="67"/>
        <v>260000</v>
      </c>
      <c r="W144" s="32"/>
      <c r="X144" s="32">
        <f t="shared" si="68"/>
        <v>260000</v>
      </c>
      <c r="Y144" s="33"/>
      <c r="Z144" s="96">
        <f t="shared" si="91"/>
        <v>260000</v>
      </c>
      <c r="AA144" s="32">
        <v>0</v>
      </c>
      <c r="AB144" s="32"/>
      <c r="AC144" s="32">
        <f>AA144+AB144</f>
        <v>0</v>
      </c>
      <c r="AD144" s="32"/>
      <c r="AE144" s="32">
        <f t="shared" si="106"/>
        <v>0</v>
      </c>
      <c r="AF144" s="32"/>
      <c r="AG144" s="32">
        <f t="shared" si="107"/>
        <v>0</v>
      </c>
      <c r="AH144" s="32"/>
      <c r="AI144" s="32">
        <f t="shared" si="108"/>
        <v>0</v>
      </c>
      <c r="AJ144" s="32"/>
      <c r="AK144" s="32">
        <f t="shared" si="109"/>
        <v>0</v>
      </c>
      <c r="AL144" s="32"/>
      <c r="AM144" s="32">
        <f t="shared" si="96"/>
        <v>0</v>
      </c>
      <c r="AN144" s="32"/>
      <c r="AO144" s="32">
        <f t="shared" si="97"/>
        <v>0</v>
      </c>
      <c r="AP144" s="33"/>
      <c r="AQ144" s="96">
        <f t="shared" si="98"/>
        <v>0</v>
      </c>
      <c r="AR144" s="32">
        <v>0</v>
      </c>
      <c r="AS144" s="32"/>
      <c r="AT144" s="32">
        <f>AR144+AS144</f>
        <v>0</v>
      </c>
      <c r="AU144" s="32"/>
      <c r="AV144" s="32">
        <f t="shared" si="110"/>
        <v>0</v>
      </c>
      <c r="AW144" s="32"/>
      <c r="AX144" s="32">
        <f t="shared" si="111"/>
        <v>0</v>
      </c>
      <c r="AY144" s="32"/>
      <c r="AZ144" s="32">
        <f t="shared" si="112"/>
        <v>0</v>
      </c>
      <c r="BA144" s="32"/>
      <c r="BB144" s="32">
        <f t="shared" si="102"/>
        <v>0</v>
      </c>
      <c r="BC144" s="32"/>
      <c r="BD144" s="32">
        <f t="shared" si="103"/>
        <v>0</v>
      </c>
      <c r="BE144" s="33"/>
      <c r="BF144" s="96">
        <f t="shared" si="104"/>
        <v>0</v>
      </c>
      <c r="BG144" s="4" t="s">
        <v>222</v>
      </c>
      <c r="BI144" s="34"/>
    </row>
    <row r="145" spans="1:61" s="1" customFormat="1" ht="54" hidden="1" x14ac:dyDescent="0.35">
      <c r="A145" s="28" t="s">
        <v>223</v>
      </c>
      <c r="B145" s="45" t="s">
        <v>224</v>
      </c>
      <c r="C145" s="30" t="s">
        <v>34</v>
      </c>
      <c r="D145" s="31"/>
      <c r="E145" s="31"/>
      <c r="F145" s="32"/>
      <c r="G145" s="32">
        <v>76952.030719999995</v>
      </c>
      <c r="H145" s="32">
        <f>F145+G145</f>
        <v>76952.030719999995</v>
      </c>
      <c r="I145" s="32"/>
      <c r="J145" s="32">
        <f t="shared" si="89"/>
        <v>76952.030719999995</v>
      </c>
      <c r="K145" s="32">
        <v>-76952.030719999995</v>
      </c>
      <c r="L145" s="32">
        <f t="shared" si="90"/>
        <v>0</v>
      </c>
      <c r="M145" s="32"/>
      <c r="N145" s="32">
        <f t="shared" si="71"/>
        <v>0</v>
      </c>
      <c r="O145" s="33"/>
      <c r="P145" s="32">
        <f t="shared" si="72"/>
        <v>0</v>
      </c>
      <c r="Q145" s="32"/>
      <c r="R145" s="32">
        <f t="shared" si="69"/>
        <v>0</v>
      </c>
      <c r="S145" s="33"/>
      <c r="T145" s="32">
        <f t="shared" si="70"/>
        <v>0</v>
      </c>
      <c r="U145" s="32"/>
      <c r="V145" s="32">
        <f t="shared" si="67"/>
        <v>0</v>
      </c>
      <c r="W145" s="33"/>
      <c r="X145" s="32">
        <f t="shared" si="68"/>
        <v>0</v>
      </c>
      <c r="Y145" s="33"/>
      <c r="Z145" s="32">
        <f t="shared" si="91"/>
        <v>0</v>
      </c>
      <c r="AA145" s="32"/>
      <c r="AB145" s="32"/>
      <c r="AC145" s="32"/>
      <c r="AD145" s="32"/>
      <c r="AE145" s="32">
        <f t="shared" si="106"/>
        <v>0</v>
      </c>
      <c r="AF145" s="32"/>
      <c r="AG145" s="32">
        <f t="shared" si="107"/>
        <v>0</v>
      </c>
      <c r="AH145" s="32"/>
      <c r="AI145" s="32">
        <f t="shared" si="108"/>
        <v>0</v>
      </c>
      <c r="AJ145" s="33"/>
      <c r="AK145" s="32">
        <f t="shared" si="109"/>
        <v>0</v>
      </c>
      <c r="AL145" s="33"/>
      <c r="AM145" s="32">
        <f t="shared" si="96"/>
        <v>0</v>
      </c>
      <c r="AN145" s="33"/>
      <c r="AO145" s="32">
        <f t="shared" si="97"/>
        <v>0</v>
      </c>
      <c r="AP145" s="33"/>
      <c r="AQ145" s="32">
        <f t="shared" si="98"/>
        <v>0</v>
      </c>
      <c r="AR145" s="32"/>
      <c r="AS145" s="32"/>
      <c r="AT145" s="32"/>
      <c r="AU145" s="32"/>
      <c r="AV145" s="32">
        <f t="shared" si="110"/>
        <v>0</v>
      </c>
      <c r="AW145" s="32"/>
      <c r="AX145" s="32">
        <f t="shared" si="111"/>
        <v>0</v>
      </c>
      <c r="AY145" s="33"/>
      <c r="AZ145" s="32">
        <f t="shared" si="112"/>
        <v>0</v>
      </c>
      <c r="BA145" s="33"/>
      <c r="BB145" s="32">
        <f t="shared" si="102"/>
        <v>0</v>
      </c>
      <c r="BC145" s="33"/>
      <c r="BD145" s="32">
        <f t="shared" si="103"/>
        <v>0</v>
      </c>
      <c r="BE145" s="33"/>
      <c r="BF145" s="32">
        <f t="shared" si="104"/>
        <v>0</v>
      </c>
      <c r="BG145" s="4" t="s">
        <v>225</v>
      </c>
      <c r="BH145" s="5" t="s">
        <v>28</v>
      </c>
      <c r="BI145" s="34"/>
    </row>
    <row r="146" spans="1:61" s="98" customFormat="1" ht="33.75" customHeight="1" x14ac:dyDescent="0.25">
      <c r="A146" s="89"/>
      <c r="B146" s="90" t="s">
        <v>226</v>
      </c>
      <c r="C146" s="91" t="s">
        <v>25</v>
      </c>
      <c r="D146" s="11">
        <f>D148+D147</f>
        <v>345489.1</v>
      </c>
      <c r="E146" s="11">
        <f>E148+E147</f>
        <v>0</v>
      </c>
      <c r="F146" s="12">
        <f t="shared" si="40"/>
        <v>345489.1</v>
      </c>
      <c r="G146" s="12">
        <f>G148+G147+G149+G150</f>
        <v>-269917.78307999996</v>
      </c>
      <c r="H146" s="12">
        <f t="shared" si="41"/>
        <v>75571.316920000012</v>
      </c>
      <c r="I146" s="12">
        <f>I148+I147+I149+I150</f>
        <v>0</v>
      </c>
      <c r="J146" s="12">
        <f t="shared" si="89"/>
        <v>75571.316920000012</v>
      </c>
      <c r="K146" s="12">
        <f>K148+K147+K149+K150</f>
        <v>0</v>
      </c>
      <c r="L146" s="12">
        <f t="shared" si="90"/>
        <v>75571.316920000012</v>
      </c>
      <c r="M146" s="12">
        <f>M148+M147+M149+M150</f>
        <v>0</v>
      </c>
      <c r="N146" s="12">
        <f t="shared" si="71"/>
        <v>75571.316920000012</v>
      </c>
      <c r="O146" s="12">
        <f>O148+O147+O149+O150</f>
        <v>-67075.531999999992</v>
      </c>
      <c r="P146" s="12">
        <f t="shared" si="72"/>
        <v>8495.7849200000201</v>
      </c>
      <c r="Q146" s="12">
        <f>Q148+Q147+Q149+Q150</f>
        <v>0</v>
      </c>
      <c r="R146" s="12">
        <f t="shared" si="69"/>
        <v>8495.7849200000201</v>
      </c>
      <c r="S146" s="12">
        <f>S148+S147+S149+S150</f>
        <v>0</v>
      </c>
      <c r="T146" s="12">
        <f t="shared" si="70"/>
        <v>8495.7849200000201</v>
      </c>
      <c r="U146" s="12">
        <f>U148+U147+U149+U150</f>
        <v>0</v>
      </c>
      <c r="V146" s="12">
        <f t="shared" si="67"/>
        <v>8495.7849200000201</v>
      </c>
      <c r="W146" s="12">
        <f>W148+W147+W149+W150+W151</f>
        <v>3664.4859999999999</v>
      </c>
      <c r="X146" s="12">
        <f t="shared" si="68"/>
        <v>12160.270920000021</v>
      </c>
      <c r="Y146" s="12">
        <f>Y148+Y147+Y149+Y150+Y151</f>
        <v>-3664.4859999999999</v>
      </c>
      <c r="Z146" s="95">
        <f t="shared" si="91"/>
        <v>8495.7849200000201</v>
      </c>
      <c r="AA146" s="12">
        <f>AA148+AA147</f>
        <v>313169.8</v>
      </c>
      <c r="AB146" s="12">
        <f>AB148+AB147</f>
        <v>0</v>
      </c>
      <c r="AC146" s="12">
        <f>AA146+AB146</f>
        <v>313169.8</v>
      </c>
      <c r="AD146" s="12">
        <f>AD148+AD147+AD149+AD150</f>
        <v>-313169.8</v>
      </c>
      <c r="AE146" s="12">
        <f t="shared" si="106"/>
        <v>0</v>
      </c>
      <c r="AF146" s="12">
        <f>AF148+AF147+AF149+AF150</f>
        <v>0</v>
      </c>
      <c r="AG146" s="12">
        <f t="shared" si="107"/>
        <v>0</v>
      </c>
      <c r="AH146" s="12">
        <f>AH148+AH147+AH149+AH150</f>
        <v>0</v>
      </c>
      <c r="AI146" s="12">
        <f t="shared" si="108"/>
        <v>0</v>
      </c>
      <c r="AJ146" s="12">
        <f>AJ148+AJ147+AJ149+AJ150</f>
        <v>67075.531999999992</v>
      </c>
      <c r="AK146" s="12">
        <f t="shared" si="109"/>
        <v>67075.531999999992</v>
      </c>
      <c r="AL146" s="12">
        <f>AL148+AL147+AL149+AL150</f>
        <v>0</v>
      </c>
      <c r="AM146" s="12">
        <f t="shared" si="96"/>
        <v>67075.531999999992</v>
      </c>
      <c r="AN146" s="12">
        <f>AN148+AN147+AN149+AN150+AN151</f>
        <v>0</v>
      </c>
      <c r="AO146" s="12">
        <f t="shared" si="97"/>
        <v>67075.531999999992</v>
      </c>
      <c r="AP146" s="12">
        <f>AP148+AP147+AP149+AP150+AP151</f>
        <v>0</v>
      </c>
      <c r="AQ146" s="95">
        <f t="shared" si="98"/>
        <v>67075.531999999992</v>
      </c>
      <c r="AR146" s="12">
        <f>AR148+AR147</f>
        <v>0</v>
      </c>
      <c r="AS146" s="12">
        <f>AS148+AS147</f>
        <v>0</v>
      </c>
      <c r="AT146" s="12">
        <f>AR146+AS146</f>
        <v>0</v>
      </c>
      <c r="AU146" s="12">
        <f>AU148+AU147+AU149+AU150</f>
        <v>0</v>
      </c>
      <c r="AV146" s="12">
        <f t="shared" si="110"/>
        <v>0</v>
      </c>
      <c r="AW146" s="12">
        <f>AW148+AW147+AW149+AW150</f>
        <v>0</v>
      </c>
      <c r="AX146" s="12">
        <f t="shared" si="111"/>
        <v>0</v>
      </c>
      <c r="AY146" s="12">
        <f>AY148+AY147+AY149+AY150</f>
        <v>0</v>
      </c>
      <c r="AZ146" s="12">
        <f t="shared" si="112"/>
        <v>0</v>
      </c>
      <c r="BA146" s="12">
        <f>BA148+BA147+BA149+BA150</f>
        <v>0</v>
      </c>
      <c r="BB146" s="12">
        <f t="shared" si="102"/>
        <v>0</v>
      </c>
      <c r="BC146" s="12">
        <f>BC148+BC147+BC149+BC150+BC151</f>
        <v>0</v>
      </c>
      <c r="BD146" s="12">
        <f t="shared" si="103"/>
        <v>0</v>
      </c>
      <c r="BE146" s="12">
        <f>BE148+BE147+BE149+BE150+BE151</f>
        <v>0</v>
      </c>
      <c r="BF146" s="95">
        <f t="shared" si="104"/>
        <v>0</v>
      </c>
      <c r="BG146" s="13"/>
      <c r="BH146" s="14"/>
      <c r="BI146" s="10"/>
    </row>
    <row r="147" spans="1:61" s="1" customFormat="1" ht="54" hidden="1" x14ac:dyDescent="0.35">
      <c r="A147" s="46"/>
      <c r="B147" s="57" t="s">
        <v>227</v>
      </c>
      <c r="C147" s="62" t="s">
        <v>34</v>
      </c>
      <c r="D147" s="59">
        <v>190073.7</v>
      </c>
      <c r="E147" s="39"/>
      <c r="F147" s="60">
        <f t="shared" si="40"/>
        <v>190073.7</v>
      </c>
      <c r="G147" s="33">
        <v>-190073.7</v>
      </c>
      <c r="H147" s="60">
        <f t="shared" si="41"/>
        <v>0</v>
      </c>
      <c r="I147" s="32"/>
      <c r="J147" s="60">
        <f t="shared" si="89"/>
        <v>0</v>
      </c>
      <c r="K147" s="32"/>
      <c r="L147" s="60">
        <f t="shared" si="90"/>
        <v>0</v>
      </c>
      <c r="M147" s="32"/>
      <c r="N147" s="60">
        <f t="shared" si="71"/>
        <v>0</v>
      </c>
      <c r="O147" s="33"/>
      <c r="P147" s="60">
        <f t="shared" si="72"/>
        <v>0</v>
      </c>
      <c r="Q147" s="32"/>
      <c r="R147" s="60">
        <f t="shared" si="69"/>
        <v>0</v>
      </c>
      <c r="S147" s="33"/>
      <c r="T147" s="60">
        <f t="shared" si="70"/>
        <v>0</v>
      </c>
      <c r="U147" s="32"/>
      <c r="V147" s="60">
        <f t="shared" si="67"/>
        <v>0</v>
      </c>
      <c r="W147" s="33"/>
      <c r="X147" s="60">
        <f t="shared" si="68"/>
        <v>0</v>
      </c>
      <c r="Y147" s="33"/>
      <c r="Z147" s="60">
        <f t="shared" si="91"/>
        <v>0</v>
      </c>
      <c r="AA147" s="60">
        <v>313169.8</v>
      </c>
      <c r="AB147" s="33"/>
      <c r="AC147" s="60">
        <f>AA147+AB147</f>
        <v>313169.8</v>
      </c>
      <c r="AD147" s="33">
        <v>-313169.8</v>
      </c>
      <c r="AE147" s="60">
        <f t="shared" si="106"/>
        <v>0</v>
      </c>
      <c r="AF147" s="32"/>
      <c r="AG147" s="60">
        <f t="shared" si="107"/>
        <v>0</v>
      </c>
      <c r="AH147" s="32"/>
      <c r="AI147" s="60">
        <f t="shared" si="108"/>
        <v>0</v>
      </c>
      <c r="AJ147" s="33"/>
      <c r="AK147" s="60">
        <f t="shared" si="109"/>
        <v>0</v>
      </c>
      <c r="AL147" s="33"/>
      <c r="AM147" s="60">
        <f t="shared" si="96"/>
        <v>0</v>
      </c>
      <c r="AN147" s="33"/>
      <c r="AO147" s="60">
        <f t="shared" si="97"/>
        <v>0</v>
      </c>
      <c r="AP147" s="33"/>
      <c r="AQ147" s="60">
        <f t="shared" si="98"/>
        <v>0</v>
      </c>
      <c r="AR147" s="60">
        <v>0</v>
      </c>
      <c r="AS147" s="33"/>
      <c r="AT147" s="60">
        <f>AR147+AS147</f>
        <v>0</v>
      </c>
      <c r="AU147" s="33"/>
      <c r="AV147" s="60">
        <f t="shared" si="110"/>
        <v>0</v>
      </c>
      <c r="AW147" s="32"/>
      <c r="AX147" s="60">
        <f t="shared" si="111"/>
        <v>0</v>
      </c>
      <c r="AY147" s="33"/>
      <c r="AZ147" s="60">
        <f t="shared" si="112"/>
        <v>0</v>
      </c>
      <c r="BA147" s="33"/>
      <c r="BB147" s="60">
        <f t="shared" si="102"/>
        <v>0</v>
      </c>
      <c r="BC147" s="33"/>
      <c r="BD147" s="60">
        <f t="shared" si="103"/>
        <v>0</v>
      </c>
      <c r="BE147" s="33"/>
      <c r="BF147" s="60">
        <f t="shared" si="104"/>
        <v>0</v>
      </c>
      <c r="BG147" s="41" t="s">
        <v>228</v>
      </c>
      <c r="BH147">
        <v>0</v>
      </c>
      <c r="BI147" s="43"/>
    </row>
    <row r="148" spans="1:61" s="1" customFormat="1" ht="54" hidden="1" x14ac:dyDescent="0.35">
      <c r="A148" s="46"/>
      <c r="B148" s="57" t="s">
        <v>229</v>
      </c>
      <c r="C148" s="62" t="s">
        <v>34</v>
      </c>
      <c r="D148" s="59">
        <v>155415.4</v>
      </c>
      <c r="E148" s="39"/>
      <c r="F148" s="60">
        <f t="shared" ref="F148:F153" si="113">D148+E148</f>
        <v>155415.4</v>
      </c>
      <c r="G148" s="33">
        <v>-155415.4</v>
      </c>
      <c r="H148" s="60">
        <f t="shared" ref="H148:H152" si="114">F148+G148</f>
        <v>0</v>
      </c>
      <c r="I148" s="32"/>
      <c r="J148" s="60">
        <f t="shared" si="89"/>
        <v>0</v>
      </c>
      <c r="K148" s="32"/>
      <c r="L148" s="60">
        <f t="shared" si="90"/>
        <v>0</v>
      </c>
      <c r="M148" s="32"/>
      <c r="N148" s="60">
        <f t="shared" si="71"/>
        <v>0</v>
      </c>
      <c r="O148" s="33"/>
      <c r="P148" s="60">
        <f t="shared" si="72"/>
        <v>0</v>
      </c>
      <c r="Q148" s="32"/>
      <c r="R148" s="60">
        <f t="shared" si="69"/>
        <v>0</v>
      </c>
      <c r="S148" s="33"/>
      <c r="T148" s="60">
        <f t="shared" si="70"/>
        <v>0</v>
      </c>
      <c r="U148" s="32"/>
      <c r="V148" s="60">
        <f t="shared" si="67"/>
        <v>0</v>
      </c>
      <c r="W148" s="33"/>
      <c r="X148" s="60">
        <f t="shared" si="68"/>
        <v>0</v>
      </c>
      <c r="Y148" s="33"/>
      <c r="Z148" s="60">
        <f t="shared" si="91"/>
        <v>0</v>
      </c>
      <c r="AA148" s="60">
        <v>0</v>
      </c>
      <c r="AB148" s="33"/>
      <c r="AC148" s="60">
        <f>AA148+AB148</f>
        <v>0</v>
      </c>
      <c r="AD148" s="33"/>
      <c r="AE148" s="60">
        <f t="shared" si="106"/>
        <v>0</v>
      </c>
      <c r="AF148" s="32"/>
      <c r="AG148" s="60">
        <f t="shared" si="107"/>
        <v>0</v>
      </c>
      <c r="AH148" s="32"/>
      <c r="AI148" s="60">
        <f t="shared" si="108"/>
        <v>0</v>
      </c>
      <c r="AJ148" s="33"/>
      <c r="AK148" s="60">
        <f t="shared" si="109"/>
        <v>0</v>
      </c>
      <c r="AL148" s="33"/>
      <c r="AM148" s="60">
        <f t="shared" si="96"/>
        <v>0</v>
      </c>
      <c r="AN148" s="33"/>
      <c r="AO148" s="60">
        <f t="shared" si="97"/>
        <v>0</v>
      </c>
      <c r="AP148" s="33"/>
      <c r="AQ148" s="60">
        <f t="shared" si="98"/>
        <v>0</v>
      </c>
      <c r="AR148" s="60">
        <v>0</v>
      </c>
      <c r="AS148" s="33"/>
      <c r="AT148" s="60">
        <f>AR148+AS148</f>
        <v>0</v>
      </c>
      <c r="AU148" s="33"/>
      <c r="AV148" s="60">
        <f t="shared" si="110"/>
        <v>0</v>
      </c>
      <c r="AW148" s="32"/>
      <c r="AX148" s="60">
        <f t="shared" si="111"/>
        <v>0</v>
      </c>
      <c r="AY148" s="33"/>
      <c r="AZ148" s="60">
        <f t="shared" si="112"/>
        <v>0</v>
      </c>
      <c r="BA148" s="33"/>
      <c r="BB148" s="60">
        <f t="shared" si="102"/>
        <v>0</v>
      </c>
      <c r="BC148" s="33"/>
      <c r="BD148" s="60">
        <f t="shared" si="103"/>
        <v>0</v>
      </c>
      <c r="BE148" s="33"/>
      <c r="BF148" s="60">
        <f t="shared" si="104"/>
        <v>0</v>
      </c>
      <c r="BG148" s="41" t="s">
        <v>230</v>
      </c>
      <c r="BH148">
        <v>0</v>
      </c>
      <c r="BI148" s="43"/>
    </row>
    <row r="149" spans="1:61" ht="54" x14ac:dyDescent="0.35">
      <c r="A149" s="92" t="s">
        <v>231</v>
      </c>
      <c r="B149" s="99" t="s">
        <v>232</v>
      </c>
      <c r="C149" s="101" t="s">
        <v>34</v>
      </c>
      <c r="D149" s="31"/>
      <c r="E149" s="31"/>
      <c r="F149" s="32"/>
      <c r="G149" s="32">
        <v>63108.294419999998</v>
      </c>
      <c r="H149" s="32">
        <f t="shared" ref="H149:H150" si="115">F149+G149</f>
        <v>63108.294419999998</v>
      </c>
      <c r="I149" s="32"/>
      <c r="J149" s="32">
        <f t="shared" si="89"/>
        <v>63108.294419999998</v>
      </c>
      <c r="K149" s="32"/>
      <c r="L149" s="32">
        <f t="shared" si="90"/>
        <v>63108.294419999998</v>
      </c>
      <c r="M149" s="32"/>
      <c r="N149" s="32">
        <f t="shared" si="71"/>
        <v>63108.294419999998</v>
      </c>
      <c r="O149" s="32">
        <v>-54951.621249999997</v>
      </c>
      <c r="P149" s="32">
        <f t="shared" si="72"/>
        <v>8156.6731700000018</v>
      </c>
      <c r="Q149" s="32"/>
      <c r="R149" s="32">
        <f t="shared" si="69"/>
        <v>8156.6731700000018</v>
      </c>
      <c r="S149" s="32"/>
      <c r="T149" s="32">
        <f t="shared" si="70"/>
        <v>8156.6731700000018</v>
      </c>
      <c r="U149" s="32"/>
      <c r="V149" s="32">
        <f t="shared" si="67"/>
        <v>8156.6731700000018</v>
      </c>
      <c r="W149" s="32"/>
      <c r="X149" s="32">
        <f t="shared" si="68"/>
        <v>8156.6731700000018</v>
      </c>
      <c r="Y149" s="33"/>
      <c r="Z149" s="96">
        <f t="shared" si="91"/>
        <v>8156.6731700000018</v>
      </c>
      <c r="AA149" s="32"/>
      <c r="AB149" s="32"/>
      <c r="AC149" s="32"/>
      <c r="AD149" s="32">
        <v>0</v>
      </c>
      <c r="AE149" s="32">
        <f t="shared" si="106"/>
        <v>0</v>
      </c>
      <c r="AF149" s="32">
        <v>0</v>
      </c>
      <c r="AG149" s="32">
        <f t="shared" si="107"/>
        <v>0</v>
      </c>
      <c r="AH149" s="32">
        <v>0</v>
      </c>
      <c r="AI149" s="32">
        <f t="shared" si="108"/>
        <v>0</v>
      </c>
      <c r="AJ149" s="32">
        <v>54951.621249999997</v>
      </c>
      <c r="AK149" s="32">
        <f t="shared" si="109"/>
        <v>54951.621249999997</v>
      </c>
      <c r="AL149" s="32"/>
      <c r="AM149" s="32">
        <f t="shared" si="96"/>
        <v>54951.621249999997</v>
      </c>
      <c r="AN149" s="32"/>
      <c r="AO149" s="32">
        <f t="shared" si="97"/>
        <v>54951.621249999997</v>
      </c>
      <c r="AP149" s="33"/>
      <c r="AQ149" s="96">
        <f t="shared" si="98"/>
        <v>54951.621249999997</v>
      </c>
      <c r="AR149" s="32"/>
      <c r="AS149" s="32"/>
      <c r="AT149" s="32"/>
      <c r="AU149" s="32">
        <v>0</v>
      </c>
      <c r="AV149" s="32">
        <f t="shared" si="110"/>
        <v>0</v>
      </c>
      <c r="AW149" s="32">
        <v>0</v>
      </c>
      <c r="AX149" s="32">
        <f t="shared" si="111"/>
        <v>0</v>
      </c>
      <c r="AY149" s="32">
        <v>0</v>
      </c>
      <c r="AZ149" s="32">
        <f t="shared" si="112"/>
        <v>0</v>
      </c>
      <c r="BA149" s="32">
        <v>0</v>
      </c>
      <c r="BB149" s="32">
        <f t="shared" si="102"/>
        <v>0</v>
      </c>
      <c r="BC149" s="32">
        <v>0</v>
      </c>
      <c r="BD149" s="32">
        <f t="shared" si="103"/>
        <v>0</v>
      </c>
      <c r="BE149" s="33">
        <v>0</v>
      </c>
      <c r="BF149" s="96">
        <f t="shared" si="104"/>
        <v>0</v>
      </c>
      <c r="BG149" s="4" t="s">
        <v>233</v>
      </c>
      <c r="BH149" s="1"/>
      <c r="BI149" s="34"/>
    </row>
    <row r="150" spans="1:61" ht="54" x14ac:dyDescent="0.35">
      <c r="A150" s="92" t="s">
        <v>234</v>
      </c>
      <c r="B150" s="99" t="s">
        <v>66</v>
      </c>
      <c r="C150" s="101" t="s">
        <v>34</v>
      </c>
      <c r="D150" s="31"/>
      <c r="E150" s="31"/>
      <c r="F150" s="32"/>
      <c r="G150" s="32">
        <v>12463.022499999999</v>
      </c>
      <c r="H150" s="32">
        <f t="shared" si="115"/>
        <v>12463.022499999999</v>
      </c>
      <c r="I150" s="32"/>
      <c r="J150" s="32">
        <f t="shared" si="89"/>
        <v>12463.022499999999</v>
      </c>
      <c r="K150" s="32"/>
      <c r="L150" s="32">
        <f t="shared" si="90"/>
        <v>12463.022499999999</v>
      </c>
      <c r="M150" s="32"/>
      <c r="N150" s="32">
        <f t="shared" si="71"/>
        <v>12463.022499999999</v>
      </c>
      <c r="O150" s="32">
        <v>-12123.910749999999</v>
      </c>
      <c r="P150" s="32">
        <f t="shared" si="72"/>
        <v>339.11175000000003</v>
      </c>
      <c r="Q150" s="32"/>
      <c r="R150" s="32">
        <f t="shared" si="69"/>
        <v>339.11175000000003</v>
      </c>
      <c r="S150" s="32"/>
      <c r="T150" s="32">
        <f t="shared" si="70"/>
        <v>339.11175000000003</v>
      </c>
      <c r="U150" s="32"/>
      <c r="V150" s="32">
        <f t="shared" si="67"/>
        <v>339.11175000000003</v>
      </c>
      <c r="W150" s="32"/>
      <c r="X150" s="32">
        <f t="shared" si="68"/>
        <v>339.11175000000003</v>
      </c>
      <c r="Y150" s="33"/>
      <c r="Z150" s="96">
        <f t="shared" si="91"/>
        <v>339.11175000000003</v>
      </c>
      <c r="AA150" s="32"/>
      <c r="AB150" s="32"/>
      <c r="AC150" s="32"/>
      <c r="AD150" s="32"/>
      <c r="AE150" s="32">
        <f t="shared" si="106"/>
        <v>0</v>
      </c>
      <c r="AF150" s="32"/>
      <c r="AG150" s="32">
        <f t="shared" si="107"/>
        <v>0</v>
      </c>
      <c r="AH150" s="32"/>
      <c r="AI150" s="32">
        <f t="shared" si="108"/>
        <v>0</v>
      </c>
      <c r="AJ150" s="32">
        <v>12123.910749999999</v>
      </c>
      <c r="AK150" s="32">
        <f t="shared" si="109"/>
        <v>12123.910749999999</v>
      </c>
      <c r="AL150" s="32"/>
      <c r="AM150" s="32">
        <f t="shared" si="96"/>
        <v>12123.910749999999</v>
      </c>
      <c r="AN150" s="32"/>
      <c r="AO150" s="32">
        <f t="shared" si="97"/>
        <v>12123.910749999999</v>
      </c>
      <c r="AP150" s="33"/>
      <c r="AQ150" s="96">
        <f t="shared" si="98"/>
        <v>12123.910749999999</v>
      </c>
      <c r="AR150" s="32"/>
      <c r="AS150" s="32"/>
      <c r="AT150" s="32"/>
      <c r="AU150" s="32"/>
      <c r="AV150" s="32">
        <f t="shared" si="110"/>
        <v>0</v>
      </c>
      <c r="AW150" s="32"/>
      <c r="AX150" s="32">
        <f t="shared" si="111"/>
        <v>0</v>
      </c>
      <c r="AY150" s="32"/>
      <c r="AZ150" s="32">
        <f t="shared" si="112"/>
        <v>0</v>
      </c>
      <c r="BA150" s="32"/>
      <c r="BB150" s="32">
        <f t="shared" si="102"/>
        <v>0</v>
      </c>
      <c r="BC150" s="32"/>
      <c r="BD150" s="32">
        <f t="shared" si="103"/>
        <v>0</v>
      </c>
      <c r="BE150" s="33"/>
      <c r="BF150" s="96">
        <f t="shared" si="104"/>
        <v>0</v>
      </c>
      <c r="BG150" s="4" t="s">
        <v>67</v>
      </c>
      <c r="BH150" s="1"/>
      <c r="BI150" s="34"/>
    </row>
    <row r="151" spans="1:61" s="83" customFormat="1" ht="54" hidden="1" x14ac:dyDescent="0.35">
      <c r="A151" s="74" t="s">
        <v>223</v>
      </c>
      <c r="B151" s="75" t="s">
        <v>235</v>
      </c>
      <c r="C151" s="76" t="s">
        <v>34</v>
      </c>
      <c r="D151" s="77"/>
      <c r="E151" s="77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>
        <v>3664.4859999999999</v>
      </c>
      <c r="X151" s="78">
        <f t="shared" si="68"/>
        <v>3664.4859999999999</v>
      </c>
      <c r="Y151" s="79">
        <v>-3664.4859999999999</v>
      </c>
      <c r="Z151" s="84">
        <f t="shared" si="91"/>
        <v>0</v>
      </c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>
        <f t="shared" si="97"/>
        <v>0</v>
      </c>
      <c r="AP151" s="79"/>
      <c r="AQ151" s="84">
        <f t="shared" si="98"/>
        <v>0</v>
      </c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>
        <f t="shared" si="103"/>
        <v>0</v>
      </c>
      <c r="BE151" s="79"/>
      <c r="BF151" s="84">
        <f t="shared" si="104"/>
        <v>0</v>
      </c>
      <c r="BG151" s="80" t="s">
        <v>236</v>
      </c>
      <c r="BH151" s="83">
        <v>0</v>
      </c>
      <c r="BI151" s="82"/>
    </row>
    <row r="152" spans="1:61" s="98" customFormat="1" ht="33.75" customHeight="1" x14ac:dyDescent="0.25">
      <c r="A152" s="89"/>
      <c r="B152" s="90" t="s">
        <v>237</v>
      </c>
      <c r="C152" s="91" t="s">
        <v>25</v>
      </c>
      <c r="D152" s="11">
        <f>D154+D155+D156+D157+D158+D159+D160+D161+D162+D163+D164+D165+D166+D153</f>
        <v>56273.3</v>
      </c>
      <c r="E152" s="11">
        <f>E154+E155+E156+E157+E158+E159+E160+E161+E162+E163+E164+E165+E166+E153</f>
        <v>0</v>
      </c>
      <c r="F152" s="12">
        <f t="shared" si="113"/>
        <v>56273.3</v>
      </c>
      <c r="G152" s="12">
        <f>G154+G155+G156+G157+G158+G159+G160+G161+G162+G163+G164+G165+G166+G153+G167+G168+G169</f>
        <v>11682.045770000001</v>
      </c>
      <c r="H152" s="12">
        <f t="shared" si="114"/>
        <v>67955.34577</v>
      </c>
      <c r="I152" s="12">
        <f>I154+I155+I156+I157+I158+I159+I160+I161+I162+I163+I164+I165+I166+I153+I167+I168+I169</f>
        <v>0</v>
      </c>
      <c r="J152" s="12">
        <f t="shared" si="89"/>
        <v>67955.34577</v>
      </c>
      <c r="K152" s="12">
        <f>K154+K155+K156+K157+K158+K159+K160+K161+K162+K163+K164+K165+K166+K153+K167+K168+K169</f>
        <v>0</v>
      </c>
      <c r="L152" s="12">
        <f t="shared" si="90"/>
        <v>67955.34577</v>
      </c>
      <c r="M152" s="12">
        <f>M154+M155+M156+M157+M158+M159+M160+M161+M162+M163+M164+M165+M166+M153+M167+M168+M169</f>
        <v>0</v>
      </c>
      <c r="N152" s="12">
        <f t="shared" si="71"/>
        <v>67955.34577</v>
      </c>
      <c r="O152" s="12">
        <f>O154+O155+O156+O157+O158+O159+O160+O161+O162+O163+O164+O165+O166+O153+O167+O168+O169</f>
        <v>-9209.2999999999993</v>
      </c>
      <c r="P152" s="12">
        <f t="shared" si="72"/>
        <v>58746.045769999997</v>
      </c>
      <c r="Q152" s="12">
        <f>Q154+Q155+Q156+Q157+Q158+Q159+Q160+Q161+Q162+Q163+Q164+Q165+Q166+Q153+Q167+Q168+Q169</f>
        <v>0</v>
      </c>
      <c r="R152" s="12">
        <f t="shared" si="69"/>
        <v>58746.045769999997</v>
      </c>
      <c r="S152" s="12">
        <f>S154+S155+S156+S157+S158+S159+S160+S161+S162+S163+S164+S165+S166+S153+S167+S168+S169</f>
        <v>0</v>
      </c>
      <c r="T152" s="12">
        <f t="shared" si="70"/>
        <v>58746.045769999997</v>
      </c>
      <c r="U152" s="12">
        <f>U154+U155+U156+U157+U158+U159+U160+U161+U162+U163+U164+U165+U166+U153+U167+U168+U169</f>
        <v>0</v>
      </c>
      <c r="V152" s="12">
        <f t="shared" si="67"/>
        <v>58746.045769999997</v>
      </c>
      <c r="W152" s="12">
        <f>W154+W155+W156+W157+W158+W159+W160+W161+W162+W163+W164+W165+W166+W153+W167+W168+W169</f>
        <v>-1518.154</v>
      </c>
      <c r="X152" s="12">
        <f t="shared" si="68"/>
        <v>57227.891769999995</v>
      </c>
      <c r="Y152" s="12">
        <f>Y154+Y155+Y156+Y157+Y158+Y159+Y160+Y161+Y162+Y163+Y164+Y165+Y166+Y153+Y167+Y168+Y169</f>
        <v>0</v>
      </c>
      <c r="Z152" s="95">
        <f t="shared" si="91"/>
        <v>57227.891769999995</v>
      </c>
      <c r="AA152" s="12">
        <f>AA154+AA155+AA156+AA157+AA158+AA159+AA160+AA161+AA162+AA163+AA164+AA165+AA166+AA153</f>
        <v>25127.5</v>
      </c>
      <c r="AB152" s="12">
        <f>AB154+AB155+AB156+AB157+AB158+AB159+AB160+AB161+AB162+AB163+AB164+AB165+AB166+AB153</f>
        <v>0</v>
      </c>
      <c r="AC152" s="12">
        <f t="shared" ref="AC152:AC166" si="116">AA152+AB152</f>
        <v>25127.5</v>
      </c>
      <c r="AD152" s="12">
        <f>AD154+AD155+AD156+AD157+AD158+AD159+AD160+AD161+AD162+AD163+AD164+AD165+AD166+AD153+AD167+AD168+AD169</f>
        <v>0</v>
      </c>
      <c r="AE152" s="12">
        <f t="shared" ref="AE152:AE176" si="117">AC152+AD152</f>
        <v>25127.5</v>
      </c>
      <c r="AF152" s="12">
        <f>AF154+AF155+AF156+AF157+AF158+AF159+AF160+AF161+AF162+AF163+AF164+AF165+AF166+AF153+AF167+AF168+AF169</f>
        <v>0</v>
      </c>
      <c r="AG152" s="12">
        <f t="shared" ref="AG152:AG176" si="118">AE152+AF152</f>
        <v>25127.5</v>
      </c>
      <c r="AH152" s="12">
        <f>AH154+AH155+AH156+AH157+AH158+AH159+AH160+AH161+AH162+AH163+AH164+AH165+AH166+AH153+AH167+AH168+AH169</f>
        <v>0</v>
      </c>
      <c r="AI152" s="12">
        <f t="shared" ref="AI152:AI176" si="119">AG152+AH152</f>
        <v>25127.5</v>
      </c>
      <c r="AJ152" s="12">
        <f>AJ154+AJ155+AJ156+AJ157+AJ158+AJ159+AJ160+AJ161+AJ162+AJ163+AJ164+AJ165+AJ166+AJ153+AJ167+AJ168+AJ169</f>
        <v>10011.665000000001</v>
      </c>
      <c r="AK152" s="12">
        <f t="shared" ref="AK152:AK176" si="120">AI152+AJ152</f>
        <v>35139.165000000001</v>
      </c>
      <c r="AL152" s="12">
        <f>AL154+AL155+AL156+AL157+AL158+AL159+AL160+AL161+AL162+AL163+AL164+AL165+AL166+AL153+AL167+AL168+AL169</f>
        <v>0</v>
      </c>
      <c r="AM152" s="12">
        <f t="shared" ref="AM152:AM176" si="121">AK152+AL152</f>
        <v>35139.165000000001</v>
      </c>
      <c r="AN152" s="12">
        <f>AN154+AN155+AN156+AN157+AN158+AN159+AN160+AN161+AN162+AN163+AN164+AN165+AN166+AN153+AN167+AN168+AN169</f>
        <v>-6190.2370000000001</v>
      </c>
      <c r="AO152" s="12">
        <f t="shared" si="97"/>
        <v>28948.928</v>
      </c>
      <c r="AP152" s="12">
        <f>AP154+AP155+AP156+AP157+AP158+AP159+AP160+AP161+AP162+AP163+AP164+AP165+AP166+AP153+AP167+AP168+AP169</f>
        <v>-4180.7629999999999</v>
      </c>
      <c r="AQ152" s="95">
        <f t="shared" si="98"/>
        <v>24768.165000000001</v>
      </c>
      <c r="AR152" s="12">
        <f>AR154+AR155+AR156+AR157+AR158+AR159+AR160+AR161+AR162+AR163+AR164+AR165+AR166+AR153</f>
        <v>57799.69999999999</v>
      </c>
      <c r="AS152" s="12">
        <f>AS154+AS155+AS156+AS157+AS158+AS159+AS160+AS161+AS162+AS163+AS164+AS165+AS166+AS153</f>
        <v>0</v>
      </c>
      <c r="AT152" s="12">
        <f t="shared" ref="AT152:AT166" si="122">AR152+AS152</f>
        <v>57799.69999999999</v>
      </c>
      <c r="AU152" s="12">
        <f>AU154+AU155+AU156+AU157+AU158+AU159+AU160+AU161+AU162+AU163+AU164+AU165+AU166+AU153+AU167+AU168+AU169</f>
        <v>0</v>
      </c>
      <c r="AV152" s="12">
        <f t="shared" ref="AV152:AV176" si="123">AT152+AU152</f>
        <v>57799.69999999999</v>
      </c>
      <c r="AW152" s="12">
        <f>AW154+AW155+AW156+AW157+AW158+AW159+AW160+AW161+AW162+AW163+AW164+AW165+AW166+AW153+AW167+AW168+AW169</f>
        <v>0</v>
      </c>
      <c r="AX152" s="12">
        <f t="shared" ref="AX152:AX176" si="124">AV152+AW152</f>
        <v>57799.69999999999</v>
      </c>
      <c r="AY152" s="12">
        <f>AY154+AY155+AY156+AY157+AY158+AY159+AY160+AY161+AY162+AY163+AY164+AY165+AY166+AY153+AY167+AY168+AY169</f>
        <v>0</v>
      </c>
      <c r="AZ152" s="12">
        <f t="shared" ref="AZ152:AZ176" si="125">AX152+AY152</f>
        <v>57799.69999999999</v>
      </c>
      <c r="BA152" s="12">
        <f>BA154+BA155+BA156+BA157+BA158+BA159+BA160+BA161+BA162+BA163+BA164+BA165+BA166+BA153+BA167+BA168+BA169</f>
        <v>0</v>
      </c>
      <c r="BB152" s="12">
        <f t="shared" ref="BB152:BB176" si="126">AZ152+BA152</f>
        <v>57799.69999999999</v>
      </c>
      <c r="BC152" s="12">
        <f>BC154+BC155+BC156+BC157+BC158+BC159+BC160+BC161+BC162+BC163+BC164+BC165+BC166+BC153+BC167+BC168+BC169</f>
        <v>0</v>
      </c>
      <c r="BD152" s="12">
        <f t="shared" si="103"/>
        <v>57799.69999999999</v>
      </c>
      <c r="BE152" s="12">
        <f>BE154+BE155+BE156+BE157+BE158+BE159+BE160+BE161+BE162+BE163+BE164+BE165+BE166+BE153+BE167+BE168+BE169</f>
        <v>0</v>
      </c>
      <c r="BF152" s="95">
        <f t="shared" si="104"/>
        <v>57799.69999999999</v>
      </c>
      <c r="BG152" s="13"/>
      <c r="BH152" s="14"/>
      <c r="BI152" s="10"/>
    </row>
    <row r="153" spans="1:61" ht="54" x14ac:dyDescent="0.35">
      <c r="A153" s="92" t="s">
        <v>223</v>
      </c>
      <c r="B153" s="99" t="s">
        <v>239</v>
      </c>
      <c r="C153" s="101" t="s">
        <v>34</v>
      </c>
      <c r="D153" s="31">
        <v>35549</v>
      </c>
      <c r="E153" s="31"/>
      <c r="F153" s="32">
        <f t="shared" si="113"/>
        <v>35549</v>
      </c>
      <c r="G153" s="32"/>
      <c r="H153" s="32">
        <f t="shared" ref="H153:H188" si="127">F153+G153</f>
        <v>35549</v>
      </c>
      <c r="I153" s="32"/>
      <c r="J153" s="32">
        <f t="shared" si="89"/>
        <v>35549</v>
      </c>
      <c r="K153" s="32"/>
      <c r="L153" s="32">
        <f t="shared" si="90"/>
        <v>35549</v>
      </c>
      <c r="M153" s="32"/>
      <c r="N153" s="32">
        <f t="shared" si="71"/>
        <v>35549</v>
      </c>
      <c r="O153" s="32"/>
      <c r="P153" s="32">
        <f t="shared" si="72"/>
        <v>35549</v>
      </c>
      <c r="Q153" s="32"/>
      <c r="R153" s="32">
        <f t="shared" si="69"/>
        <v>35549</v>
      </c>
      <c r="S153" s="32"/>
      <c r="T153" s="32">
        <f t="shared" si="70"/>
        <v>35549</v>
      </c>
      <c r="U153" s="32"/>
      <c r="V153" s="32">
        <f t="shared" si="67"/>
        <v>35549</v>
      </c>
      <c r="W153" s="32"/>
      <c r="X153" s="32">
        <f t="shared" si="68"/>
        <v>35549</v>
      </c>
      <c r="Y153" s="33"/>
      <c r="Z153" s="96">
        <f t="shared" si="91"/>
        <v>35549</v>
      </c>
      <c r="AA153" s="32">
        <v>0</v>
      </c>
      <c r="AB153" s="32"/>
      <c r="AC153" s="32">
        <f t="shared" si="116"/>
        <v>0</v>
      </c>
      <c r="AD153" s="32"/>
      <c r="AE153" s="32">
        <f t="shared" si="117"/>
        <v>0</v>
      </c>
      <c r="AF153" s="32"/>
      <c r="AG153" s="32">
        <f t="shared" si="118"/>
        <v>0</v>
      </c>
      <c r="AH153" s="32"/>
      <c r="AI153" s="32">
        <f t="shared" si="119"/>
        <v>0</v>
      </c>
      <c r="AJ153" s="32"/>
      <c r="AK153" s="32">
        <f t="shared" si="120"/>
        <v>0</v>
      </c>
      <c r="AL153" s="32"/>
      <c r="AM153" s="32">
        <f t="shared" si="121"/>
        <v>0</v>
      </c>
      <c r="AN153" s="32"/>
      <c r="AO153" s="32">
        <f t="shared" si="97"/>
        <v>0</v>
      </c>
      <c r="AP153" s="33"/>
      <c r="AQ153" s="96">
        <f t="shared" si="98"/>
        <v>0</v>
      </c>
      <c r="AR153" s="32">
        <v>0</v>
      </c>
      <c r="AS153" s="32"/>
      <c r="AT153" s="32">
        <f t="shared" si="122"/>
        <v>0</v>
      </c>
      <c r="AU153" s="32"/>
      <c r="AV153" s="32">
        <f t="shared" si="123"/>
        <v>0</v>
      </c>
      <c r="AW153" s="32"/>
      <c r="AX153" s="32">
        <f t="shared" si="124"/>
        <v>0</v>
      </c>
      <c r="AY153" s="32"/>
      <c r="AZ153" s="32">
        <f t="shared" si="125"/>
        <v>0</v>
      </c>
      <c r="BA153" s="32"/>
      <c r="BB153" s="32">
        <f t="shared" si="126"/>
        <v>0</v>
      </c>
      <c r="BC153" s="32"/>
      <c r="BD153" s="32">
        <f t="shared" si="103"/>
        <v>0</v>
      </c>
      <c r="BE153" s="33"/>
      <c r="BF153" s="96">
        <f t="shared" si="104"/>
        <v>0</v>
      </c>
      <c r="BG153" s="4" t="s">
        <v>240</v>
      </c>
      <c r="BI153" s="34"/>
    </row>
    <row r="154" spans="1:61" ht="54" x14ac:dyDescent="0.35">
      <c r="A154" s="92" t="s">
        <v>238</v>
      </c>
      <c r="B154" s="99" t="s">
        <v>242</v>
      </c>
      <c r="C154" s="101" t="s">
        <v>34</v>
      </c>
      <c r="D154" s="31">
        <v>9209.2999999999993</v>
      </c>
      <c r="E154" s="31"/>
      <c r="F154" s="32">
        <f t="shared" ref="F154:F188" si="128">D154+E154</f>
        <v>9209.2999999999993</v>
      </c>
      <c r="G154" s="32"/>
      <c r="H154" s="32">
        <f t="shared" si="127"/>
        <v>9209.2999999999993</v>
      </c>
      <c r="I154" s="32"/>
      <c r="J154" s="32">
        <f t="shared" si="89"/>
        <v>9209.2999999999993</v>
      </c>
      <c r="K154" s="32"/>
      <c r="L154" s="32">
        <f t="shared" si="90"/>
        <v>9209.2999999999993</v>
      </c>
      <c r="M154" s="32"/>
      <c r="N154" s="32">
        <f t="shared" si="71"/>
        <v>9209.2999999999993</v>
      </c>
      <c r="O154" s="32">
        <v>-9209.2999999999993</v>
      </c>
      <c r="P154" s="32">
        <f t="shared" si="72"/>
        <v>0</v>
      </c>
      <c r="Q154" s="32"/>
      <c r="R154" s="32">
        <f t="shared" si="69"/>
        <v>0</v>
      </c>
      <c r="S154" s="32"/>
      <c r="T154" s="32">
        <f t="shared" si="70"/>
        <v>0</v>
      </c>
      <c r="U154" s="32"/>
      <c r="V154" s="32">
        <f t="shared" si="67"/>
        <v>0</v>
      </c>
      <c r="W154" s="32"/>
      <c r="X154" s="32">
        <f t="shared" si="68"/>
        <v>0</v>
      </c>
      <c r="Y154" s="33"/>
      <c r="Z154" s="96">
        <f t="shared" si="91"/>
        <v>0</v>
      </c>
      <c r="AA154" s="32">
        <v>0</v>
      </c>
      <c r="AB154" s="32"/>
      <c r="AC154" s="32">
        <f t="shared" si="116"/>
        <v>0</v>
      </c>
      <c r="AD154" s="32"/>
      <c r="AE154" s="32">
        <f t="shared" si="117"/>
        <v>0</v>
      </c>
      <c r="AF154" s="32"/>
      <c r="AG154" s="32">
        <f t="shared" si="118"/>
        <v>0</v>
      </c>
      <c r="AH154" s="32"/>
      <c r="AI154" s="32">
        <f t="shared" si="119"/>
        <v>0</v>
      </c>
      <c r="AJ154" s="32">
        <v>10011.665000000001</v>
      </c>
      <c r="AK154" s="32">
        <f t="shared" si="120"/>
        <v>10011.665000000001</v>
      </c>
      <c r="AL154" s="32"/>
      <c r="AM154" s="32">
        <f t="shared" si="121"/>
        <v>10011.665000000001</v>
      </c>
      <c r="AN154" s="32"/>
      <c r="AO154" s="32">
        <f t="shared" si="97"/>
        <v>10011.665000000001</v>
      </c>
      <c r="AP154" s="33"/>
      <c r="AQ154" s="96">
        <f t="shared" si="98"/>
        <v>10011.665000000001</v>
      </c>
      <c r="AR154" s="32">
        <v>0</v>
      </c>
      <c r="AS154" s="32"/>
      <c r="AT154" s="32">
        <f t="shared" si="122"/>
        <v>0</v>
      </c>
      <c r="AU154" s="32"/>
      <c r="AV154" s="32">
        <f t="shared" si="123"/>
        <v>0</v>
      </c>
      <c r="AW154" s="32"/>
      <c r="AX154" s="32">
        <f t="shared" si="124"/>
        <v>0</v>
      </c>
      <c r="AY154" s="32"/>
      <c r="AZ154" s="32">
        <f t="shared" si="125"/>
        <v>0</v>
      </c>
      <c r="BA154" s="32"/>
      <c r="BB154" s="32">
        <f t="shared" si="126"/>
        <v>0</v>
      </c>
      <c r="BC154" s="32"/>
      <c r="BD154" s="32">
        <f t="shared" si="103"/>
        <v>0</v>
      </c>
      <c r="BE154" s="33"/>
      <c r="BF154" s="96">
        <f t="shared" si="104"/>
        <v>0</v>
      </c>
      <c r="BG154" s="4" t="s">
        <v>243</v>
      </c>
      <c r="BI154" s="34"/>
    </row>
    <row r="155" spans="1:61" ht="54" x14ac:dyDescent="0.35">
      <c r="A155" s="92" t="s">
        <v>241</v>
      </c>
      <c r="B155" s="99" t="s">
        <v>245</v>
      </c>
      <c r="C155" s="101" t="s">
        <v>34</v>
      </c>
      <c r="D155" s="31">
        <v>9849.2000000000007</v>
      </c>
      <c r="E155" s="31"/>
      <c r="F155" s="32">
        <f t="shared" si="128"/>
        <v>9849.2000000000007</v>
      </c>
      <c r="G155" s="32">
        <v>333.19578000000001</v>
      </c>
      <c r="H155" s="32">
        <f t="shared" si="127"/>
        <v>10182.395780000001</v>
      </c>
      <c r="I155" s="32"/>
      <c r="J155" s="32">
        <f t="shared" si="89"/>
        <v>10182.395780000001</v>
      </c>
      <c r="K155" s="32"/>
      <c r="L155" s="32">
        <f t="shared" si="90"/>
        <v>10182.395780000001</v>
      </c>
      <c r="M155" s="32"/>
      <c r="N155" s="32">
        <f t="shared" si="71"/>
        <v>10182.395780000001</v>
      </c>
      <c r="O155" s="32"/>
      <c r="P155" s="32">
        <f t="shared" si="72"/>
        <v>10182.395780000001</v>
      </c>
      <c r="Q155" s="32"/>
      <c r="R155" s="32">
        <f t="shared" si="69"/>
        <v>10182.395780000001</v>
      </c>
      <c r="S155" s="32"/>
      <c r="T155" s="32">
        <f t="shared" si="70"/>
        <v>10182.395780000001</v>
      </c>
      <c r="U155" s="32"/>
      <c r="V155" s="32">
        <f t="shared" si="67"/>
        <v>10182.395780000001</v>
      </c>
      <c r="W155" s="32">
        <f>-27.473-97.869-57.053</f>
        <v>-182.39499999999998</v>
      </c>
      <c r="X155" s="32">
        <f t="shared" si="68"/>
        <v>10000.00078</v>
      </c>
      <c r="Y155" s="33"/>
      <c r="Z155" s="96">
        <f t="shared" si="91"/>
        <v>10000.00078</v>
      </c>
      <c r="AA155" s="32">
        <v>0</v>
      </c>
      <c r="AB155" s="32"/>
      <c r="AC155" s="32">
        <f t="shared" si="116"/>
        <v>0</v>
      </c>
      <c r="AD155" s="32"/>
      <c r="AE155" s="32">
        <f t="shared" si="117"/>
        <v>0</v>
      </c>
      <c r="AF155" s="32"/>
      <c r="AG155" s="32">
        <f t="shared" si="118"/>
        <v>0</v>
      </c>
      <c r="AH155" s="32"/>
      <c r="AI155" s="32">
        <f t="shared" si="119"/>
        <v>0</v>
      </c>
      <c r="AJ155" s="32"/>
      <c r="AK155" s="32">
        <f t="shared" si="120"/>
        <v>0</v>
      </c>
      <c r="AL155" s="32"/>
      <c r="AM155" s="32">
        <f t="shared" si="121"/>
        <v>0</v>
      </c>
      <c r="AN155" s="32"/>
      <c r="AO155" s="32">
        <f t="shared" si="97"/>
        <v>0</v>
      </c>
      <c r="AP155" s="33"/>
      <c r="AQ155" s="96">
        <f t="shared" si="98"/>
        <v>0</v>
      </c>
      <c r="AR155" s="32">
        <v>0</v>
      </c>
      <c r="AS155" s="32"/>
      <c r="AT155" s="32">
        <f t="shared" si="122"/>
        <v>0</v>
      </c>
      <c r="AU155" s="32"/>
      <c r="AV155" s="32">
        <f t="shared" si="123"/>
        <v>0</v>
      </c>
      <c r="AW155" s="32"/>
      <c r="AX155" s="32">
        <f t="shared" si="124"/>
        <v>0</v>
      </c>
      <c r="AY155" s="32"/>
      <c r="AZ155" s="32">
        <f t="shared" si="125"/>
        <v>0</v>
      </c>
      <c r="BA155" s="32"/>
      <c r="BB155" s="32">
        <f t="shared" si="126"/>
        <v>0</v>
      </c>
      <c r="BC155" s="32"/>
      <c r="BD155" s="32">
        <f t="shared" si="103"/>
        <v>0</v>
      </c>
      <c r="BE155" s="33"/>
      <c r="BF155" s="96">
        <f t="shared" si="104"/>
        <v>0</v>
      </c>
      <c r="BG155" s="4" t="s">
        <v>246</v>
      </c>
      <c r="BI155" s="34"/>
    </row>
    <row r="156" spans="1:61" ht="54" x14ac:dyDescent="0.35">
      <c r="A156" s="92" t="s">
        <v>244</v>
      </c>
      <c r="B156" s="103" t="s">
        <v>248</v>
      </c>
      <c r="C156" s="101" t="s">
        <v>34</v>
      </c>
      <c r="D156" s="31">
        <v>0</v>
      </c>
      <c r="E156" s="31"/>
      <c r="F156" s="32">
        <f t="shared" si="128"/>
        <v>0</v>
      </c>
      <c r="G156" s="32"/>
      <c r="H156" s="32">
        <f t="shared" si="127"/>
        <v>0</v>
      </c>
      <c r="I156" s="32"/>
      <c r="J156" s="32">
        <f t="shared" si="89"/>
        <v>0</v>
      </c>
      <c r="K156" s="32"/>
      <c r="L156" s="32">
        <f t="shared" si="90"/>
        <v>0</v>
      </c>
      <c r="M156" s="32"/>
      <c r="N156" s="32">
        <f t="shared" si="71"/>
        <v>0</v>
      </c>
      <c r="O156" s="32"/>
      <c r="P156" s="32">
        <f t="shared" si="72"/>
        <v>0</v>
      </c>
      <c r="Q156" s="32"/>
      <c r="R156" s="32">
        <f t="shared" si="69"/>
        <v>0</v>
      </c>
      <c r="S156" s="32"/>
      <c r="T156" s="32">
        <f t="shared" si="70"/>
        <v>0</v>
      </c>
      <c r="U156" s="32"/>
      <c r="V156" s="32">
        <f t="shared" si="67"/>
        <v>0</v>
      </c>
      <c r="W156" s="32"/>
      <c r="X156" s="32">
        <f t="shared" si="68"/>
        <v>0</v>
      </c>
      <c r="Y156" s="33"/>
      <c r="Z156" s="96">
        <f t="shared" si="91"/>
        <v>0</v>
      </c>
      <c r="AA156" s="32">
        <v>877.1</v>
      </c>
      <c r="AB156" s="32"/>
      <c r="AC156" s="32">
        <f t="shared" si="116"/>
        <v>877.1</v>
      </c>
      <c r="AD156" s="32"/>
      <c r="AE156" s="32">
        <f t="shared" si="117"/>
        <v>877.1</v>
      </c>
      <c r="AF156" s="32"/>
      <c r="AG156" s="32">
        <f t="shared" si="118"/>
        <v>877.1</v>
      </c>
      <c r="AH156" s="32"/>
      <c r="AI156" s="32">
        <f t="shared" si="119"/>
        <v>877.1</v>
      </c>
      <c r="AJ156" s="32"/>
      <c r="AK156" s="32">
        <f t="shared" si="120"/>
        <v>877.1</v>
      </c>
      <c r="AL156" s="32"/>
      <c r="AM156" s="32">
        <f t="shared" si="121"/>
        <v>877.1</v>
      </c>
      <c r="AN156" s="32"/>
      <c r="AO156" s="32">
        <f t="shared" si="97"/>
        <v>877.1</v>
      </c>
      <c r="AP156" s="33"/>
      <c r="AQ156" s="96">
        <f t="shared" si="98"/>
        <v>877.1</v>
      </c>
      <c r="AR156" s="32">
        <v>10827.4</v>
      </c>
      <c r="AS156" s="32"/>
      <c r="AT156" s="32">
        <f t="shared" si="122"/>
        <v>10827.4</v>
      </c>
      <c r="AU156" s="32"/>
      <c r="AV156" s="32">
        <f t="shared" si="123"/>
        <v>10827.4</v>
      </c>
      <c r="AW156" s="32"/>
      <c r="AX156" s="32">
        <f t="shared" si="124"/>
        <v>10827.4</v>
      </c>
      <c r="AY156" s="32"/>
      <c r="AZ156" s="32">
        <f t="shared" si="125"/>
        <v>10827.4</v>
      </c>
      <c r="BA156" s="32"/>
      <c r="BB156" s="32">
        <f t="shared" si="126"/>
        <v>10827.4</v>
      </c>
      <c r="BC156" s="32"/>
      <c r="BD156" s="32">
        <f t="shared" si="103"/>
        <v>10827.4</v>
      </c>
      <c r="BE156" s="33"/>
      <c r="BF156" s="96">
        <f t="shared" si="104"/>
        <v>10827.4</v>
      </c>
      <c r="BG156" s="4" t="s">
        <v>249</v>
      </c>
      <c r="BI156" s="34"/>
    </row>
    <row r="157" spans="1:61" ht="54" x14ac:dyDescent="0.35">
      <c r="A157" s="92" t="s">
        <v>247</v>
      </c>
      <c r="B157" s="103" t="s">
        <v>251</v>
      </c>
      <c r="C157" s="101" t="s">
        <v>34</v>
      </c>
      <c r="D157" s="31">
        <v>0</v>
      </c>
      <c r="E157" s="31"/>
      <c r="F157" s="32">
        <f t="shared" si="128"/>
        <v>0</v>
      </c>
      <c r="G157" s="32"/>
      <c r="H157" s="32">
        <f t="shared" si="127"/>
        <v>0</v>
      </c>
      <c r="I157" s="32"/>
      <c r="J157" s="32">
        <f t="shared" si="89"/>
        <v>0</v>
      </c>
      <c r="K157" s="32"/>
      <c r="L157" s="32">
        <f t="shared" si="90"/>
        <v>0</v>
      </c>
      <c r="M157" s="32"/>
      <c r="N157" s="32">
        <f t="shared" si="71"/>
        <v>0</v>
      </c>
      <c r="O157" s="32"/>
      <c r="P157" s="32">
        <f t="shared" si="72"/>
        <v>0</v>
      </c>
      <c r="Q157" s="32"/>
      <c r="R157" s="32">
        <f t="shared" si="69"/>
        <v>0</v>
      </c>
      <c r="S157" s="32"/>
      <c r="T157" s="32">
        <f t="shared" si="70"/>
        <v>0</v>
      </c>
      <c r="U157" s="32"/>
      <c r="V157" s="32">
        <f t="shared" si="67"/>
        <v>0</v>
      </c>
      <c r="W157" s="32"/>
      <c r="X157" s="32">
        <f t="shared" si="68"/>
        <v>0</v>
      </c>
      <c r="Y157" s="33"/>
      <c r="Z157" s="96">
        <f t="shared" si="91"/>
        <v>0</v>
      </c>
      <c r="AA157" s="32">
        <v>877.09999999999991</v>
      </c>
      <c r="AB157" s="32"/>
      <c r="AC157" s="32">
        <f t="shared" si="116"/>
        <v>877.09999999999991</v>
      </c>
      <c r="AD157" s="32"/>
      <c r="AE157" s="32">
        <f t="shared" si="117"/>
        <v>877.09999999999991</v>
      </c>
      <c r="AF157" s="32"/>
      <c r="AG157" s="32">
        <f t="shared" si="118"/>
        <v>877.09999999999991</v>
      </c>
      <c r="AH157" s="32"/>
      <c r="AI157" s="32">
        <f t="shared" si="119"/>
        <v>877.09999999999991</v>
      </c>
      <c r="AJ157" s="32"/>
      <c r="AK157" s="32">
        <f t="shared" si="120"/>
        <v>877.09999999999991</v>
      </c>
      <c r="AL157" s="32"/>
      <c r="AM157" s="32">
        <f t="shared" si="121"/>
        <v>877.09999999999991</v>
      </c>
      <c r="AN157" s="32"/>
      <c r="AO157" s="32">
        <f t="shared" si="97"/>
        <v>877.09999999999991</v>
      </c>
      <c r="AP157" s="33"/>
      <c r="AQ157" s="96">
        <f t="shared" si="98"/>
        <v>877.09999999999991</v>
      </c>
      <c r="AR157" s="32">
        <v>10827.4</v>
      </c>
      <c r="AS157" s="32"/>
      <c r="AT157" s="32">
        <f t="shared" si="122"/>
        <v>10827.4</v>
      </c>
      <c r="AU157" s="32"/>
      <c r="AV157" s="32">
        <f t="shared" si="123"/>
        <v>10827.4</v>
      </c>
      <c r="AW157" s="32"/>
      <c r="AX157" s="32">
        <f t="shared" si="124"/>
        <v>10827.4</v>
      </c>
      <c r="AY157" s="32"/>
      <c r="AZ157" s="32">
        <f t="shared" si="125"/>
        <v>10827.4</v>
      </c>
      <c r="BA157" s="32"/>
      <c r="BB157" s="32">
        <f t="shared" si="126"/>
        <v>10827.4</v>
      </c>
      <c r="BC157" s="32"/>
      <c r="BD157" s="32">
        <f t="shared" si="103"/>
        <v>10827.4</v>
      </c>
      <c r="BE157" s="33"/>
      <c r="BF157" s="96">
        <f t="shared" si="104"/>
        <v>10827.4</v>
      </c>
      <c r="BG157" s="4" t="s">
        <v>252</v>
      </c>
      <c r="BI157" s="34"/>
    </row>
    <row r="158" spans="1:61" s="1" customFormat="1" ht="54" hidden="1" x14ac:dyDescent="0.35">
      <c r="A158" s="28" t="s">
        <v>223</v>
      </c>
      <c r="B158" s="29" t="s">
        <v>253</v>
      </c>
      <c r="C158" s="30" t="s">
        <v>34</v>
      </c>
      <c r="D158" s="31">
        <v>832.90000000000009</v>
      </c>
      <c r="E158" s="31"/>
      <c r="F158" s="32">
        <f t="shared" si="128"/>
        <v>832.90000000000009</v>
      </c>
      <c r="G158" s="32"/>
      <c r="H158" s="32">
        <f t="shared" si="127"/>
        <v>832.90000000000009</v>
      </c>
      <c r="I158" s="32"/>
      <c r="J158" s="32">
        <f t="shared" si="89"/>
        <v>832.90000000000009</v>
      </c>
      <c r="K158" s="32"/>
      <c r="L158" s="32">
        <f t="shared" si="90"/>
        <v>832.90000000000009</v>
      </c>
      <c r="M158" s="32"/>
      <c r="N158" s="32">
        <f t="shared" si="71"/>
        <v>832.90000000000009</v>
      </c>
      <c r="O158" s="32"/>
      <c r="P158" s="32">
        <f t="shared" si="72"/>
        <v>832.90000000000009</v>
      </c>
      <c r="Q158" s="32"/>
      <c r="R158" s="32">
        <f t="shared" si="69"/>
        <v>832.90000000000009</v>
      </c>
      <c r="S158" s="32"/>
      <c r="T158" s="32">
        <f t="shared" si="70"/>
        <v>832.90000000000009</v>
      </c>
      <c r="U158" s="32"/>
      <c r="V158" s="32">
        <f t="shared" si="67"/>
        <v>832.90000000000009</v>
      </c>
      <c r="W158" s="33">
        <v>-832.9</v>
      </c>
      <c r="X158" s="32">
        <f t="shared" si="68"/>
        <v>0</v>
      </c>
      <c r="Y158" s="33"/>
      <c r="Z158" s="32">
        <f t="shared" si="91"/>
        <v>0</v>
      </c>
      <c r="AA158" s="32">
        <v>10371</v>
      </c>
      <c r="AB158" s="32"/>
      <c r="AC158" s="32">
        <f t="shared" si="116"/>
        <v>10371</v>
      </c>
      <c r="AD158" s="32"/>
      <c r="AE158" s="32">
        <f t="shared" si="117"/>
        <v>10371</v>
      </c>
      <c r="AF158" s="32"/>
      <c r="AG158" s="32">
        <f t="shared" si="118"/>
        <v>10371</v>
      </c>
      <c r="AH158" s="32"/>
      <c r="AI158" s="32">
        <f t="shared" si="119"/>
        <v>10371</v>
      </c>
      <c r="AJ158" s="32"/>
      <c r="AK158" s="32">
        <f t="shared" si="120"/>
        <v>10371</v>
      </c>
      <c r="AL158" s="32"/>
      <c r="AM158" s="32">
        <f t="shared" si="121"/>
        <v>10371</v>
      </c>
      <c r="AN158" s="33">
        <v>-10371</v>
      </c>
      <c r="AO158" s="32">
        <f t="shared" si="97"/>
        <v>0</v>
      </c>
      <c r="AP158" s="33"/>
      <c r="AQ158" s="32">
        <f t="shared" si="98"/>
        <v>0</v>
      </c>
      <c r="AR158" s="32">
        <v>0</v>
      </c>
      <c r="AS158" s="32"/>
      <c r="AT158" s="32">
        <f t="shared" si="122"/>
        <v>0</v>
      </c>
      <c r="AU158" s="32"/>
      <c r="AV158" s="32">
        <f t="shared" si="123"/>
        <v>0</v>
      </c>
      <c r="AW158" s="32"/>
      <c r="AX158" s="32">
        <f t="shared" si="124"/>
        <v>0</v>
      </c>
      <c r="AY158" s="32"/>
      <c r="AZ158" s="32">
        <f t="shared" si="125"/>
        <v>0</v>
      </c>
      <c r="BA158" s="32"/>
      <c r="BB158" s="32">
        <f t="shared" si="126"/>
        <v>0</v>
      </c>
      <c r="BC158" s="33"/>
      <c r="BD158" s="32">
        <f t="shared" si="103"/>
        <v>0</v>
      </c>
      <c r="BE158" s="33"/>
      <c r="BF158" s="32">
        <f t="shared" si="104"/>
        <v>0</v>
      </c>
      <c r="BG158" s="4" t="s">
        <v>254</v>
      </c>
      <c r="BH158" s="5" t="s">
        <v>28</v>
      </c>
      <c r="BI158" s="34"/>
    </row>
    <row r="159" spans="1:61" ht="54" x14ac:dyDescent="0.35">
      <c r="A159" s="92" t="s">
        <v>250</v>
      </c>
      <c r="B159" s="103" t="s">
        <v>256</v>
      </c>
      <c r="C159" s="101" t="s">
        <v>34</v>
      </c>
      <c r="D159" s="31">
        <v>0</v>
      </c>
      <c r="E159" s="31"/>
      <c r="F159" s="32">
        <f t="shared" si="128"/>
        <v>0</v>
      </c>
      <c r="G159" s="32"/>
      <c r="H159" s="32">
        <f t="shared" si="127"/>
        <v>0</v>
      </c>
      <c r="I159" s="32"/>
      <c r="J159" s="32">
        <f t="shared" si="89"/>
        <v>0</v>
      </c>
      <c r="K159" s="32"/>
      <c r="L159" s="32">
        <f t="shared" si="90"/>
        <v>0</v>
      </c>
      <c r="M159" s="32"/>
      <c r="N159" s="32">
        <f t="shared" si="71"/>
        <v>0</v>
      </c>
      <c r="O159" s="32"/>
      <c r="P159" s="32">
        <f t="shared" si="72"/>
        <v>0</v>
      </c>
      <c r="Q159" s="32"/>
      <c r="R159" s="32">
        <f t="shared" si="69"/>
        <v>0</v>
      </c>
      <c r="S159" s="32"/>
      <c r="T159" s="32">
        <f t="shared" si="70"/>
        <v>0</v>
      </c>
      <c r="U159" s="32"/>
      <c r="V159" s="32">
        <f t="shared" si="67"/>
        <v>0</v>
      </c>
      <c r="W159" s="32"/>
      <c r="X159" s="32">
        <f t="shared" si="68"/>
        <v>0</v>
      </c>
      <c r="Y159" s="33"/>
      <c r="Z159" s="96">
        <f t="shared" si="91"/>
        <v>0</v>
      </c>
      <c r="AA159" s="32">
        <v>877.1</v>
      </c>
      <c r="AB159" s="32"/>
      <c r="AC159" s="32">
        <f t="shared" si="116"/>
        <v>877.1</v>
      </c>
      <c r="AD159" s="32"/>
      <c r="AE159" s="32">
        <f t="shared" si="117"/>
        <v>877.1</v>
      </c>
      <c r="AF159" s="32"/>
      <c r="AG159" s="32">
        <f t="shared" si="118"/>
        <v>877.1</v>
      </c>
      <c r="AH159" s="32"/>
      <c r="AI159" s="32">
        <f t="shared" si="119"/>
        <v>877.1</v>
      </c>
      <c r="AJ159" s="32"/>
      <c r="AK159" s="32">
        <f t="shared" si="120"/>
        <v>877.1</v>
      </c>
      <c r="AL159" s="32"/>
      <c r="AM159" s="32">
        <f t="shared" si="121"/>
        <v>877.1</v>
      </c>
      <c r="AN159" s="32"/>
      <c r="AO159" s="32">
        <f t="shared" si="97"/>
        <v>877.1</v>
      </c>
      <c r="AP159" s="33"/>
      <c r="AQ159" s="96">
        <f t="shared" si="98"/>
        <v>877.1</v>
      </c>
      <c r="AR159" s="32">
        <v>10827.4</v>
      </c>
      <c r="AS159" s="32"/>
      <c r="AT159" s="32">
        <f t="shared" si="122"/>
        <v>10827.4</v>
      </c>
      <c r="AU159" s="32"/>
      <c r="AV159" s="32">
        <f t="shared" si="123"/>
        <v>10827.4</v>
      </c>
      <c r="AW159" s="32"/>
      <c r="AX159" s="32">
        <f t="shared" si="124"/>
        <v>10827.4</v>
      </c>
      <c r="AY159" s="32"/>
      <c r="AZ159" s="32">
        <f t="shared" si="125"/>
        <v>10827.4</v>
      </c>
      <c r="BA159" s="32"/>
      <c r="BB159" s="32">
        <f t="shared" si="126"/>
        <v>10827.4</v>
      </c>
      <c r="BC159" s="32"/>
      <c r="BD159" s="32">
        <f t="shared" si="103"/>
        <v>10827.4</v>
      </c>
      <c r="BE159" s="33"/>
      <c r="BF159" s="96">
        <f t="shared" si="104"/>
        <v>10827.4</v>
      </c>
      <c r="BG159" s="4" t="s">
        <v>257</v>
      </c>
      <c r="BI159" s="34"/>
    </row>
    <row r="160" spans="1:61" ht="54" x14ac:dyDescent="0.35">
      <c r="A160" s="92" t="s">
        <v>255</v>
      </c>
      <c r="B160" s="99" t="s">
        <v>259</v>
      </c>
      <c r="C160" s="101" t="s">
        <v>34</v>
      </c>
      <c r="D160" s="77">
        <v>832.90000000000009</v>
      </c>
      <c r="E160" s="77"/>
      <c r="F160" s="78">
        <f t="shared" si="128"/>
        <v>832.90000000000009</v>
      </c>
      <c r="G160" s="78"/>
      <c r="H160" s="78">
        <f t="shared" si="127"/>
        <v>832.90000000000009</v>
      </c>
      <c r="I160" s="78"/>
      <c r="J160" s="78">
        <f t="shared" si="89"/>
        <v>832.90000000000009</v>
      </c>
      <c r="K160" s="78"/>
      <c r="L160" s="78">
        <f t="shared" si="90"/>
        <v>832.90000000000009</v>
      </c>
      <c r="M160" s="78"/>
      <c r="N160" s="78">
        <f t="shared" si="71"/>
        <v>832.90000000000009</v>
      </c>
      <c r="O160" s="78"/>
      <c r="P160" s="78">
        <f t="shared" si="72"/>
        <v>832.90000000000009</v>
      </c>
      <c r="Q160" s="78"/>
      <c r="R160" s="78">
        <f t="shared" si="69"/>
        <v>832.90000000000009</v>
      </c>
      <c r="S160" s="78"/>
      <c r="T160" s="78">
        <f t="shared" si="70"/>
        <v>832.90000000000009</v>
      </c>
      <c r="U160" s="78"/>
      <c r="V160" s="78">
        <f t="shared" si="67"/>
        <v>832.90000000000009</v>
      </c>
      <c r="W160" s="78">
        <v>-378.57100000000003</v>
      </c>
      <c r="X160" s="78">
        <f t="shared" si="68"/>
        <v>454.32900000000006</v>
      </c>
      <c r="Y160" s="79"/>
      <c r="Z160" s="96">
        <f t="shared" si="91"/>
        <v>454.32900000000006</v>
      </c>
      <c r="AA160" s="78">
        <v>10371</v>
      </c>
      <c r="AB160" s="78"/>
      <c r="AC160" s="78">
        <f t="shared" si="116"/>
        <v>10371</v>
      </c>
      <c r="AD160" s="78"/>
      <c r="AE160" s="78">
        <f t="shared" si="117"/>
        <v>10371</v>
      </c>
      <c r="AF160" s="78"/>
      <c r="AG160" s="78">
        <f t="shared" si="118"/>
        <v>10371</v>
      </c>
      <c r="AH160" s="78"/>
      <c r="AI160" s="78">
        <f t="shared" si="119"/>
        <v>10371</v>
      </c>
      <c r="AJ160" s="78"/>
      <c r="AK160" s="78">
        <f t="shared" si="120"/>
        <v>10371</v>
      </c>
      <c r="AL160" s="78"/>
      <c r="AM160" s="78">
        <f t="shared" si="121"/>
        <v>10371</v>
      </c>
      <c r="AN160" s="78">
        <v>4180.7629999999999</v>
      </c>
      <c r="AO160" s="78">
        <f t="shared" si="97"/>
        <v>14551.762999999999</v>
      </c>
      <c r="AP160" s="79">
        <v>-4180.7629999999999</v>
      </c>
      <c r="AQ160" s="96">
        <f t="shared" si="98"/>
        <v>10371</v>
      </c>
      <c r="AR160" s="78">
        <v>0</v>
      </c>
      <c r="AS160" s="78"/>
      <c r="AT160" s="78">
        <f t="shared" si="122"/>
        <v>0</v>
      </c>
      <c r="AU160" s="78"/>
      <c r="AV160" s="78">
        <f t="shared" si="123"/>
        <v>0</v>
      </c>
      <c r="AW160" s="78"/>
      <c r="AX160" s="78">
        <f t="shared" si="124"/>
        <v>0</v>
      </c>
      <c r="AY160" s="78"/>
      <c r="AZ160" s="78">
        <f t="shared" si="125"/>
        <v>0</v>
      </c>
      <c r="BA160" s="78"/>
      <c r="BB160" s="78">
        <f t="shared" si="126"/>
        <v>0</v>
      </c>
      <c r="BC160" s="78"/>
      <c r="BD160" s="78">
        <f t="shared" si="103"/>
        <v>0</v>
      </c>
      <c r="BE160" s="79"/>
      <c r="BF160" s="96">
        <f t="shared" si="104"/>
        <v>0</v>
      </c>
      <c r="BG160" s="80" t="s">
        <v>260</v>
      </c>
      <c r="BH160" s="81"/>
      <c r="BI160" s="82"/>
    </row>
    <row r="161" spans="1:61" ht="54" x14ac:dyDescent="0.35">
      <c r="A161" s="92" t="s">
        <v>258</v>
      </c>
      <c r="B161" s="99" t="s">
        <v>262</v>
      </c>
      <c r="C161" s="101" t="s">
        <v>34</v>
      </c>
      <c r="D161" s="31">
        <v>0</v>
      </c>
      <c r="E161" s="31"/>
      <c r="F161" s="32">
        <f t="shared" si="128"/>
        <v>0</v>
      </c>
      <c r="G161" s="32"/>
      <c r="H161" s="32">
        <f t="shared" si="127"/>
        <v>0</v>
      </c>
      <c r="I161" s="32"/>
      <c r="J161" s="32">
        <f t="shared" si="89"/>
        <v>0</v>
      </c>
      <c r="K161" s="32"/>
      <c r="L161" s="32">
        <f t="shared" si="90"/>
        <v>0</v>
      </c>
      <c r="M161" s="32"/>
      <c r="N161" s="32">
        <f t="shared" si="71"/>
        <v>0</v>
      </c>
      <c r="O161" s="32"/>
      <c r="P161" s="32">
        <f t="shared" si="72"/>
        <v>0</v>
      </c>
      <c r="Q161" s="32"/>
      <c r="R161" s="32">
        <f t="shared" si="69"/>
        <v>0</v>
      </c>
      <c r="S161" s="32"/>
      <c r="T161" s="32">
        <f t="shared" si="70"/>
        <v>0</v>
      </c>
      <c r="U161" s="32"/>
      <c r="V161" s="32">
        <f t="shared" si="67"/>
        <v>0</v>
      </c>
      <c r="W161" s="32"/>
      <c r="X161" s="32">
        <f t="shared" si="68"/>
        <v>0</v>
      </c>
      <c r="Y161" s="33"/>
      <c r="Z161" s="96">
        <f t="shared" si="91"/>
        <v>0</v>
      </c>
      <c r="AA161" s="32">
        <v>877.1</v>
      </c>
      <c r="AB161" s="32"/>
      <c r="AC161" s="32">
        <f t="shared" si="116"/>
        <v>877.1</v>
      </c>
      <c r="AD161" s="32"/>
      <c r="AE161" s="32">
        <f t="shared" si="117"/>
        <v>877.1</v>
      </c>
      <c r="AF161" s="32"/>
      <c r="AG161" s="32">
        <f t="shared" si="118"/>
        <v>877.1</v>
      </c>
      <c r="AH161" s="32"/>
      <c r="AI161" s="32">
        <f t="shared" si="119"/>
        <v>877.1</v>
      </c>
      <c r="AJ161" s="32"/>
      <c r="AK161" s="32">
        <f t="shared" si="120"/>
        <v>877.1</v>
      </c>
      <c r="AL161" s="32"/>
      <c r="AM161" s="32">
        <f t="shared" si="121"/>
        <v>877.1</v>
      </c>
      <c r="AN161" s="32"/>
      <c r="AO161" s="32">
        <f t="shared" si="97"/>
        <v>877.1</v>
      </c>
      <c r="AP161" s="33"/>
      <c r="AQ161" s="96">
        <f t="shared" si="98"/>
        <v>877.1</v>
      </c>
      <c r="AR161" s="32">
        <v>10827.4</v>
      </c>
      <c r="AS161" s="32"/>
      <c r="AT161" s="32">
        <f t="shared" si="122"/>
        <v>10827.4</v>
      </c>
      <c r="AU161" s="32"/>
      <c r="AV161" s="32">
        <f t="shared" si="123"/>
        <v>10827.4</v>
      </c>
      <c r="AW161" s="32"/>
      <c r="AX161" s="32">
        <f t="shared" si="124"/>
        <v>10827.4</v>
      </c>
      <c r="AY161" s="32"/>
      <c r="AZ161" s="32">
        <f t="shared" si="125"/>
        <v>10827.4</v>
      </c>
      <c r="BA161" s="32"/>
      <c r="BB161" s="32">
        <f t="shared" si="126"/>
        <v>10827.4</v>
      </c>
      <c r="BC161" s="32"/>
      <c r="BD161" s="32">
        <f t="shared" si="103"/>
        <v>10827.4</v>
      </c>
      <c r="BE161" s="33"/>
      <c r="BF161" s="96">
        <f t="shared" si="104"/>
        <v>10827.4</v>
      </c>
      <c r="BG161" s="4" t="s">
        <v>263</v>
      </c>
      <c r="BI161" s="34"/>
    </row>
    <row r="162" spans="1:61" ht="54" x14ac:dyDescent="0.35">
      <c r="A162" s="92" t="s">
        <v>261</v>
      </c>
      <c r="B162" s="99" t="s">
        <v>265</v>
      </c>
      <c r="C162" s="101" t="s">
        <v>34</v>
      </c>
      <c r="D162" s="31">
        <v>0</v>
      </c>
      <c r="E162" s="31"/>
      <c r="F162" s="32">
        <f t="shared" si="128"/>
        <v>0</v>
      </c>
      <c r="G162" s="32"/>
      <c r="H162" s="32">
        <f t="shared" si="127"/>
        <v>0</v>
      </c>
      <c r="I162" s="32"/>
      <c r="J162" s="32">
        <f t="shared" si="89"/>
        <v>0</v>
      </c>
      <c r="K162" s="32"/>
      <c r="L162" s="32">
        <f t="shared" si="90"/>
        <v>0</v>
      </c>
      <c r="M162" s="32"/>
      <c r="N162" s="32">
        <f t="shared" si="71"/>
        <v>0</v>
      </c>
      <c r="O162" s="32"/>
      <c r="P162" s="32">
        <f t="shared" si="72"/>
        <v>0</v>
      </c>
      <c r="Q162" s="32"/>
      <c r="R162" s="32">
        <f t="shared" si="69"/>
        <v>0</v>
      </c>
      <c r="S162" s="32"/>
      <c r="T162" s="32">
        <f t="shared" si="70"/>
        <v>0</v>
      </c>
      <c r="U162" s="32"/>
      <c r="V162" s="32">
        <f t="shared" si="67"/>
        <v>0</v>
      </c>
      <c r="W162" s="32"/>
      <c r="X162" s="32">
        <f t="shared" si="68"/>
        <v>0</v>
      </c>
      <c r="Y162" s="33"/>
      <c r="Z162" s="96">
        <f t="shared" si="91"/>
        <v>0</v>
      </c>
      <c r="AA162" s="32">
        <v>877.1</v>
      </c>
      <c r="AB162" s="32"/>
      <c r="AC162" s="32">
        <f t="shared" si="116"/>
        <v>877.1</v>
      </c>
      <c r="AD162" s="32"/>
      <c r="AE162" s="32">
        <f t="shared" si="117"/>
        <v>877.1</v>
      </c>
      <c r="AF162" s="32"/>
      <c r="AG162" s="32">
        <f t="shared" si="118"/>
        <v>877.1</v>
      </c>
      <c r="AH162" s="32"/>
      <c r="AI162" s="32">
        <f t="shared" si="119"/>
        <v>877.1</v>
      </c>
      <c r="AJ162" s="32"/>
      <c r="AK162" s="32">
        <f t="shared" si="120"/>
        <v>877.1</v>
      </c>
      <c r="AL162" s="32"/>
      <c r="AM162" s="32">
        <f t="shared" si="121"/>
        <v>877.1</v>
      </c>
      <c r="AN162" s="32"/>
      <c r="AO162" s="32">
        <f t="shared" si="97"/>
        <v>877.1</v>
      </c>
      <c r="AP162" s="33"/>
      <c r="AQ162" s="96">
        <f t="shared" si="98"/>
        <v>877.1</v>
      </c>
      <c r="AR162" s="32">
        <v>10827.4</v>
      </c>
      <c r="AS162" s="32"/>
      <c r="AT162" s="32">
        <f t="shared" si="122"/>
        <v>10827.4</v>
      </c>
      <c r="AU162" s="32"/>
      <c r="AV162" s="32">
        <f t="shared" si="123"/>
        <v>10827.4</v>
      </c>
      <c r="AW162" s="32"/>
      <c r="AX162" s="32">
        <f t="shared" si="124"/>
        <v>10827.4</v>
      </c>
      <c r="AY162" s="32"/>
      <c r="AZ162" s="32">
        <f t="shared" si="125"/>
        <v>10827.4</v>
      </c>
      <c r="BA162" s="32"/>
      <c r="BB162" s="32">
        <f t="shared" si="126"/>
        <v>10827.4</v>
      </c>
      <c r="BC162" s="32"/>
      <c r="BD162" s="32">
        <f t="shared" si="103"/>
        <v>10827.4</v>
      </c>
      <c r="BE162" s="33"/>
      <c r="BF162" s="96">
        <f t="shared" si="104"/>
        <v>10827.4</v>
      </c>
      <c r="BG162" s="4" t="s">
        <v>266</v>
      </c>
      <c r="BI162" s="34"/>
    </row>
    <row r="163" spans="1:61" ht="54" x14ac:dyDescent="0.35">
      <c r="A163" s="92" t="s">
        <v>264</v>
      </c>
      <c r="B163" s="99" t="s">
        <v>268</v>
      </c>
      <c r="C163" s="101" t="s">
        <v>34</v>
      </c>
      <c r="D163" s="31">
        <v>0</v>
      </c>
      <c r="E163" s="31"/>
      <c r="F163" s="32">
        <f t="shared" si="128"/>
        <v>0</v>
      </c>
      <c r="G163" s="32"/>
      <c r="H163" s="32">
        <f t="shared" si="127"/>
        <v>0</v>
      </c>
      <c r="I163" s="32"/>
      <c r="J163" s="32">
        <f t="shared" si="89"/>
        <v>0</v>
      </c>
      <c r="K163" s="32"/>
      <c r="L163" s="32">
        <f t="shared" si="90"/>
        <v>0</v>
      </c>
      <c r="M163" s="32"/>
      <c r="N163" s="32">
        <f t="shared" si="71"/>
        <v>0</v>
      </c>
      <c r="O163" s="32"/>
      <c r="P163" s="32">
        <f t="shared" si="72"/>
        <v>0</v>
      </c>
      <c r="Q163" s="32"/>
      <c r="R163" s="32">
        <f t="shared" si="69"/>
        <v>0</v>
      </c>
      <c r="S163" s="32"/>
      <c r="T163" s="32">
        <f t="shared" si="70"/>
        <v>0</v>
      </c>
      <c r="U163" s="32"/>
      <c r="V163" s="32">
        <f t="shared" si="67"/>
        <v>0</v>
      </c>
      <c r="W163" s="32"/>
      <c r="X163" s="32">
        <f t="shared" si="68"/>
        <v>0</v>
      </c>
      <c r="Y163" s="33"/>
      <c r="Z163" s="96">
        <f t="shared" si="91"/>
        <v>0</v>
      </c>
      <c r="AA163" s="32">
        <v>0</v>
      </c>
      <c r="AB163" s="32"/>
      <c r="AC163" s="32">
        <f t="shared" si="116"/>
        <v>0</v>
      </c>
      <c r="AD163" s="32"/>
      <c r="AE163" s="32">
        <f t="shared" si="117"/>
        <v>0</v>
      </c>
      <c r="AF163" s="32"/>
      <c r="AG163" s="32">
        <f t="shared" si="118"/>
        <v>0</v>
      </c>
      <c r="AH163" s="32"/>
      <c r="AI163" s="32">
        <f t="shared" si="119"/>
        <v>0</v>
      </c>
      <c r="AJ163" s="32"/>
      <c r="AK163" s="32">
        <f t="shared" si="120"/>
        <v>0</v>
      </c>
      <c r="AL163" s="32"/>
      <c r="AM163" s="32">
        <f t="shared" si="121"/>
        <v>0</v>
      </c>
      <c r="AN163" s="32"/>
      <c r="AO163" s="32">
        <f t="shared" si="97"/>
        <v>0</v>
      </c>
      <c r="AP163" s="33"/>
      <c r="AQ163" s="96">
        <f t="shared" si="98"/>
        <v>0</v>
      </c>
      <c r="AR163" s="32">
        <v>915.7</v>
      </c>
      <c r="AS163" s="32"/>
      <c r="AT163" s="32">
        <f t="shared" si="122"/>
        <v>915.7</v>
      </c>
      <c r="AU163" s="32"/>
      <c r="AV163" s="32">
        <f t="shared" si="123"/>
        <v>915.7</v>
      </c>
      <c r="AW163" s="32"/>
      <c r="AX163" s="32">
        <f t="shared" si="124"/>
        <v>915.7</v>
      </c>
      <c r="AY163" s="32"/>
      <c r="AZ163" s="32">
        <f t="shared" si="125"/>
        <v>915.7</v>
      </c>
      <c r="BA163" s="32"/>
      <c r="BB163" s="32">
        <f t="shared" si="126"/>
        <v>915.7</v>
      </c>
      <c r="BC163" s="32"/>
      <c r="BD163" s="32">
        <f t="shared" si="103"/>
        <v>915.7</v>
      </c>
      <c r="BE163" s="33"/>
      <c r="BF163" s="96">
        <f t="shared" si="104"/>
        <v>915.7</v>
      </c>
      <c r="BG163" s="4" t="s">
        <v>269</v>
      </c>
      <c r="BI163" s="34"/>
    </row>
    <row r="164" spans="1:61" ht="54" x14ac:dyDescent="0.35">
      <c r="A164" s="92" t="s">
        <v>267</v>
      </c>
      <c r="B164" s="99" t="s">
        <v>271</v>
      </c>
      <c r="C164" s="101" t="s">
        <v>34</v>
      </c>
      <c r="D164" s="31">
        <v>0</v>
      </c>
      <c r="E164" s="31"/>
      <c r="F164" s="32">
        <f t="shared" si="128"/>
        <v>0</v>
      </c>
      <c r="G164" s="32"/>
      <c r="H164" s="32">
        <f t="shared" si="127"/>
        <v>0</v>
      </c>
      <c r="I164" s="32"/>
      <c r="J164" s="32">
        <f t="shared" si="89"/>
        <v>0</v>
      </c>
      <c r="K164" s="32"/>
      <c r="L164" s="32">
        <f t="shared" si="90"/>
        <v>0</v>
      </c>
      <c r="M164" s="32"/>
      <c r="N164" s="32">
        <f t="shared" si="71"/>
        <v>0</v>
      </c>
      <c r="O164" s="32"/>
      <c r="P164" s="32">
        <f t="shared" si="72"/>
        <v>0</v>
      </c>
      <c r="Q164" s="32"/>
      <c r="R164" s="32">
        <f t="shared" si="69"/>
        <v>0</v>
      </c>
      <c r="S164" s="32"/>
      <c r="T164" s="32">
        <f t="shared" si="70"/>
        <v>0</v>
      </c>
      <c r="U164" s="32"/>
      <c r="V164" s="32">
        <f t="shared" si="67"/>
        <v>0</v>
      </c>
      <c r="W164" s="32"/>
      <c r="X164" s="32">
        <f t="shared" si="68"/>
        <v>0</v>
      </c>
      <c r="Y164" s="33"/>
      <c r="Z164" s="96">
        <f t="shared" si="91"/>
        <v>0</v>
      </c>
      <c r="AA164" s="32">
        <v>0</v>
      </c>
      <c r="AB164" s="32"/>
      <c r="AC164" s="32">
        <f t="shared" si="116"/>
        <v>0</v>
      </c>
      <c r="AD164" s="32"/>
      <c r="AE164" s="32">
        <f t="shared" si="117"/>
        <v>0</v>
      </c>
      <c r="AF164" s="32"/>
      <c r="AG164" s="32">
        <f t="shared" si="118"/>
        <v>0</v>
      </c>
      <c r="AH164" s="32"/>
      <c r="AI164" s="32">
        <f t="shared" si="119"/>
        <v>0</v>
      </c>
      <c r="AJ164" s="32"/>
      <c r="AK164" s="32">
        <f t="shared" si="120"/>
        <v>0</v>
      </c>
      <c r="AL164" s="32"/>
      <c r="AM164" s="32">
        <f t="shared" si="121"/>
        <v>0</v>
      </c>
      <c r="AN164" s="32"/>
      <c r="AO164" s="32">
        <f t="shared" si="97"/>
        <v>0</v>
      </c>
      <c r="AP164" s="33"/>
      <c r="AQ164" s="96">
        <f t="shared" si="98"/>
        <v>0</v>
      </c>
      <c r="AR164" s="32">
        <v>915.7</v>
      </c>
      <c r="AS164" s="32"/>
      <c r="AT164" s="32">
        <f t="shared" si="122"/>
        <v>915.7</v>
      </c>
      <c r="AU164" s="32"/>
      <c r="AV164" s="32">
        <f t="shared" si="123"/>
        <v>915.7</v>
      </c>
      <c r="AW164" s="32"/>
      <c r="AX164" s="32">
        <f t="shared" si="124"/>
        <v>915.7</v>
      </c>
      <c r="AY164" s="32"/>
      <c r="AZ164" s="32">
        <f t="shared" si="125"/>
        <v>915.7</v>
      </c>
      <c r="BA164" s="32"/>
      <c r="BB164" s="32">
        <f t="shared" si="126"/>
        <v>915.7</v>
      </c>
      <c r="BC164" s="32"/>
      <c r="BD164" s="32">
        <f t="shared" si="103"/>
        <v>915.7</v>
      </c>
      <c r="BE164" s="33"/>
      <c r="BF164" s="96">
        <f t="shared" si="104"/>
        <v>915.7</v>
      </c>
      <c r="BG164" s="4" t="s">
        <v>272</v>
      </c>
      <c r="BI164" s="34"/>
    </row>
    <row r="165" spans="1:61" ht="54" x14ac:dyDescent="0.35">
      <c r="A165" s="92" t="s">
        <v>270</v>
      </c>
      <c r="B165" s="99" t="s">
        <v>274</v>
      </c>
      <c r="C165" s="101" t="s">
        <v>34</v>
      </c>
      <c r="D165" s="31">
        <v>0</v>
      </c>
      <c r="E165" s="31"/>
      <c r="F165" s="32">
        <f t="shared" si="128"/>
        <v>0</v>
      </c>
      <c r="G165" s="32"/>
      <c r="H165" s="32">
        <f t="shared" si="127"/>
        <v>0</v>
      </c>
      <c r="I165" s="32"/>
      <c r="J165" s="32">
        <f t="shared" si="89"/>
        <v>0</v>
      </c>
      <c r="K165" s="32"/>
      <c r="L165" s="32">
        <f t="shared" si="90"/>
        <v>0</v>
      </c>
      <c r="M165" s="32"/>
      <c r="N165" s="32">
        <f t="shared" si="71"/>
        <v>0</v>
      </c>
      <c r="O165" s="32"/>
      <c r="P165" s="32">
        <f t="shared" si="72"/>
        <v>0</v>
      </c>
      <c r="Q165" s="32"/>
      <c r="R165" s="32">
        <f t="shared" si="69"/>
        <v>0</v>
      </c>
      <c r="S165" s="32"/>
      <c r="T165" s="32">
        <f t="shared" si="70"/>
        <v>0</v>
      </c>
      <c r="U165" s="32"/>
      <c r="V165" s="32">
        <f t="shared" si="67"/>
        <v>0</v>
      </c>
      <c r="W165" s="32"/>
      <c r="X165" s="32">
        <f t="shared" si="68"/>
        <v>0</v>
      </c>
      <c r="Y165" s="33"/>
      <c r="Z165" s="96">
        <f t="shared" si="91"/>
        <v>0</v>
      </c>
      <c r="AA165" s="32">
        <v>0</v>
      </c>
      <c r="AB165" s="32"/>
      <c r="AC165" s="32">
        <f t="shared" si="116"/>
        <v>0</v>
      </c>
      <c r="AD165" s="32"/>
      <c r="AE165" s="32">
        <f t="shared" si="117"/>
        <v>0</v>
      </c>
      <c r="AF165" s="32"/>
      <c r="AG165" s="32">
        <f t="shared" si="118"/>
        <v>0</v>
      </c>
      <c r="AH165" s="32"/>
      <c r="AI165" s="32">
        <f t="shared" si="119"/>
        <v>0</v>
      </c>
      <c r="AJ165" s="32"/>
      <c r="AK165" s="32">
        <f t="shared" si="120"/>
        <v>0</v>
      </c>
      <c r="AL165" s="32"/>
      <c r="AM165" s="32">
        <f t="shared" si="121"/>
        <v>0</v>
      </c>
      <c r="AN165" s="32"/>
      <c r="AO165" s="32">
        <f t="shared" si="97"/>
        <v>0</v>
      </c>
      <c r="AP165" s="33"/>
      <c r="AQ165" s="96">
        <f t="shared" si="98"/>
        <v>0</v>
      </c>
      <c r="AR165" s="32">
        <v>915.7</v>
      </c>
      <c r="AS165" s="32"/>
      <c r="AT165" s="32">
        <f t="shared" si="122"/>
        <v>915.7</v>
      </c>
      <c r="AU165" s="32"/>
      <c r="AV165" s="32">
        <f t="shared" si="123"/>
        <v>915.7</v>
      </c>
      <c r="AW165" s="32"/>
      <c r="AX165" s="32">
        <f t="shared" si="124"/>
        <v>915.7</v>
      </c>
      <c r="AY165" s="32"/>
      <c r="AZ165" s="32">
        <f t="shared" si="125"/>
        <v>915.7</v>
      </c>
      <c r="BA165" s="32"/>
      <c r="BB165" s="32">
        <f t="shared" si="126"/>
        <v>915.7</v>
      </c>
      <c r="BC165" s="32"/>
      <c r="BD165" s="32">
        <f t="shared" si="103"/>
        <v>915.7</v>
      </c>
      <c r="BE165" s="33"/>
      <c r="BF165" s="96">
        <f t="shared" si="104"/>
        <v>915.7</v>
      </c>
      <c r="BG165" s="4" t="s">
        <v>275</v>
      </c>
      <c r="BI165" s="34"/>
    </row>
    <row r="166" spans="1:61" ht="54" x14ac:dyDescent="0.35">
      <c r="A166" s="92" t="s">
        <v>273</v>
      </c>
      <c r="B166" s="99" t="s">
        <v>277</v>
      </c>
      <c r="C166" s="101" t="s">
        <v>34</v>
      </c>
      <c r="D166" s="31">
        <v>0</v>
      </c>
      <c r="E166" s="31"/>
      <c r="F166" s="32">
        <f t="shared" si="128"/>
        <v>0</v>
      </c>
      <c r="G166" s="32"/>
      <c r="H166" s="32">
        <f t="shared" si="127"/>
        <v>0</v>
      </c>
      <c r="I166" s="32"/>
      <c r="J166" s="32">
        <f t="shared" si="89"/>
        <v>0</v>
      </c>
      <c r="K166" s="32"/>
      <c r="L166" s="32">
        <f t="shared" si="90"/>
        <v>0</v>
      </c>
      <c r="M166" s="32"/>
      <c r="N166" s="32">
        <f t="shared" si="71"/>
        <v>0</v>
      </c>
      <c r="O166" s="32"/>
      <c r="P166" s="32">
        <f t="shared" si="72"/>
        <v>0</v>
      </c>
      <c r="Q166" s="32"/>
      <c r="R166" s="32">
        <f t="shared" si="69"/>
        <v>0</v>
      </c>
      <c r="S166" s="32"/>
      <c r="T166" s="32">
        <f t="shared" si="70"/>
        <v>0</v>
      </c>
      <c r="U166" s="32"/>
      <c r="V166" s="32">
        <f t="shared" si="67"/>
        <v>0</v>
      </c>
      <c r="W166" s="32"/>
      <c r="X166" s="32">
        <f t="shared" si="68"/>
        <v>0</v>
      </c>
      <c r="Y166" s="33"/>
      <c r="Z166" s="96">
        <f t="shared" si="91"/>
        <v>0</v>
      </c>
      <c r="AA166" s="32">
        <v>0</v>
      </c>
      <c r="AB166" s="32"/>
      <c r="AC166" s="32">
        <f t="shared" si="116"/>
        <v>0</v>
      </c>
      <c r="AD166" s="32"/>
      <c r="AE166" s="32">
        <f t="shared" si="117"/>
        <v>0</v>
      </c>
      <c r="AF166" s="32"/>
      <c r="AG166" s="32">
        <f t="shared" si="118"/>
        <v>0</v>
      </c>
      <c r="AH166" s="32"/>
      <c r="AI166" s="32">
        <f t="shared" si="119"/>
        <v>0</v>
      </c>
      <c r="AJ166" s="32"/>
      <c r="AK166" s="32">
        <f t="shared" si="120"/>
        <v>0</v>
      </c>
      <c r="AL166" s="32"/>
      <c r="AM166" s="32">
        <f t="shared" si="121"/>
        <v>0</v>
      </c>
      <c r="AN166" s="32"/>
      <c r="AO166" s="32">
        <f t="shared" si="97"/>
        <v>0</v>
      </c>
      <c r="AP166" s="33"/>
      <c r="AQ166" s="96">
        <f t="shared" si="98"/>
        <v>0</v>
      </c>
      <c r="AR166" s="32">
        <v>915.6</v>
      </c>
      <c r="AS166" s="32"/>
      <c r="AT166" s="32">
        <f t="shared" si="122"/>
        <v>915.6</v>
      </c>
      <c r="AU166" s="32"/>
      <c r="AV166" s="32">
        <f t="shared" si="123"/>
        <v>915.6</v>
      </c>
      <c r="AW166" s="32"/>
      <c r="AX166" s="32">
        <f t="shared" si="124"/>
        <v>915.6</v>
      </c>
      <c r="AY166" s="32"/>
      <c r="AZ166" s="32">
        <f t="shared" si="125"/>
        <v>915.6</v>
      </c>
      <c r="BA166" s="32"/>
      <c r="BB166" s="32">
        <f t="shared" si="126"/>
        <v>915.6</v>
      </c>
      <c r="BC166" s="32"/>
      <c r="BD166" s="32">
        <f t="shared" si="103"/>
        <v>915.6</v>
      </c>
      <c r="BE166" s="33"/>
      <c r="BF166" s="96">
        <f t="shared" si="104"/>
        <v>915.6</v>
      </c>
      <c r="BG166" s="4" t="s">
        <v>278</v>
      </c>
      <c r="BI166" s="34"/>
    </row>
    <row r="167" spans="1:61" ht="54" x14ac:dyDescent="0.35">
      <c r="A167" s="92" t="s">
        <v>276</v>
      </c>
      <c r="B167" s="99" t="s">
        <v>280</v>
      </c>
      <c r="C167" s="101" t="s">
        <v>34</v>
      </c>
      <c r="D167" s="31"/>
      <c r="E167" s="31"/>
      <c r="F167" s="32"/>
      <c r="G167" s="32">
        <v>1822.9440400000001</v>
      </c>
      <c r="H167" s="32">
        <f t="shared" si="127"/>
        <v>1822.9440400000001</v>
      </c>
      <c r="I167" s="32"/>
      <c r="J167" s="32">
        <f t="shared" si="89"/>
        <v>1822.9440400000001</v>
      </c>
      <c r="K167" s="32"/>
      <c r="L167" s="32">
        <f t="shared" si="90"/>
        <v>1822.9440400000001</v>
      </c>
      <c r="M167" s="32"/>
      <c r="N167" s="32">
        <f t="shared" si="71"/>
        <v>1822.9440400000001</v>
      </c>
      <c r="O167" s="32"/>
      <c r="P167" s="32">
        <f t="shared" si="72"/>
        <v>1822.9440400000001</v>
      </c>
      <c r="Q167" s="32"/>
      <c r="R167" s="32">
        <f t="shared" si="69"/>
        <v>1822.9440400000001</v>
      </c>
      <c r="S167" s="32"/>
      <c r="T167" s="32">
        <f t="shared" si="70"/>
        <v>1822.9440400000001</v>
      </c>
      <c r="U167" s="32"/>
      <c r="V167" s="32">
        <f t="shared" si="67"/>
        <v>1822.9440400000001</v>
      </c>
      <c r="W167" s="32">
        <v>-82.57</v>
      </c>
      <c r="X167" s="32">
        <f t="shared" si="68"/>
        <v>1740.3740400000002</v>
      </c>
      <c r="Y167" s="33"/>
      <c r="Z167" s="96">
        <f t="shared" si="91"/>
        <v>1740.3740400000002</v>
      </c>
      <c r="AA167" s="32"/>
      <c r="AB167" s="32"/>
      <c r="AC167" s="32"/>
      <c r="AD167" s="32"/>
      <c r="AE167" s="32">
        <f t="shared" si="117"/>
        <v>0</v>
      </c>
      <c r="AF167" s="32"/>
      <c r="AG167" s="32">
        <f t="shared" si="118"/>
        <v>0</v>
      </c>
      <c r="AH167" s="32"/>
      <c r="AI167" s="32">
        <f t="shared" si="119"/>
        <v>0</v>
      </c>
      <c r="AJ167" s="32"/>
      <c r="AK167" s="32">
        <f t="shared" si="120"/>
        <v>0</v>
      </c>
      <c r="AL167" s="32"/>
      <c r="AM167" s="32">
        <f t="shared" si="121"/>
        <v>0</v>
      </c>
      <c r="AN167" s="32"/>
      <c r="AO167" s="32">
        <f t="shared" si="97"/>
        <v>0</v>
      </c>
      <c r="AP167" s="33"/>
      <c r="AQ167" s="96">
        <f t="shared" si="98"/>
        <v>0</v>
      </c>
      <c r="AR167" s="32"/>
      <c r="AS167" s="32"/>
      <c r="AT167" s="32"/>
      <c r="AU167" s="32"/>
      <c r="AV167" s="32">
        <f t="shared" si="123"/>
        <v>0</v>
      </c>
      <c r="AW167" s="32"/>
      <c r="AX167" s="32">
        <f t="shared" si="124"/>
        <v>0</v>
      </c>
      <c r="AY167" s="32"/>
      <c r="AZ167" s="32">
        <f t="shared" si="125"/>
        <v>0</v>
      </c>
      <c r="BA167" s="32"/>
      <c r="BB167" s="32">
        <f t="shared" si="126"/>
        <v>0</v>
      </c>
      <c r="BC167" s="32"/>
      <c r="BD167" s="32">
        <f t="shared" si="103"/>
        <v>0</v>
      </c>
      <c r="BE167" s="33"/>
      <c r="BF167" s="96">
        <f t="shared" si="104"/>
        <v>0</v>
      </c>
      <c r="BG167" s="4" t="s">
        <v>281</v>
      </c>
      <c r="BH167" s="1"/>
      <c r="BI167" s="34"/>
    </row>
    <row r="168" spans="1:61" ht="54" x14ac:dyDescent="0.35">
      <c r="A168" s="92" t="s">
        <v>279</v>
      </c>
      <c r="B168" s="99" t="s">
        <v>283</v>
      </c>
      <c r="C168" s="101" t="s">
        <v>34</v>
      </c>
      <c r="D168" s="31"/>
      <c r="E168" s="31"/>
      <c r="F168" s="32"/>
      <c r="G168" s="32">
        <v>1860.1279500000001</v>
      </c>
      <c r="H168" s="32">
        <f t="shared" si="127"/>
        <v>1860.1279500000001</v>
      </c>
      <c r="I168" s="32"/>
      <c r="J168" s="32">
        <f t="shared" si="89"/>
        <v>1860.1279500000001</v>
      </c>
      <c r="K168" s="32"/>
      <c r="L168" s="32">
        <f t="shared" si="90"/>
        <v>1860.1279500000001</v>
      </c>
      <c r="M168" s="32"/>
      <c r="N168" s="32">
        <f t="shared" si="71"/>
        <v>1860.1279500000001</v>
      </c>
      <c r="O168" s="32">
        <v>-24.5</v>
      </c>
      <c r="P168" s="32">
        <f t="shared" si="72"/>
        <v>1835.6279500000001</v>
      </c>
      <c r="Q168" s="32"/>
      <c r="R168" s="32">
        <f t="shared" si="69"/>
        <v>1835.6279500000001</v>
      </c>
      <c r="S168" s="32"/>
      <c r="T168" s="32">
        <f t="shared" si="70"/>
        <v>1835.6279500000001</v>
      </c>
      <c r="U168" s="32"/>
      <c r="V168" s="32">
        <f t="shared" si="67"/>
        <v>1835.6279500000001</v>
      </c>
      <c r="W168" s="32"/>
      <c r="X168" s="32">
        <f t="shared" si="68"/>
        <v>1835.6279500000001</v>
      </c>
      <c r="Y168" s="33"/>
      <c r="Z168" s="96">
        <f t="shared" si="91"/>
        <v>1835.6279500000001</v>
      </c>
      <c r="AA168" s="32"/>
      <c r="AB168" s="32"/>
      <c r="AC168" s="32"/>
      <c r="AD168" s="32"/>
      <c r="AE168" s="32">
        <f t="shared" si="117"/>
        <v>0</v>
      </c>
      <c r="AF168" s="32"/>
      <c r="AG168" s="32">
        <f t="shared" si="118"/>
        <v>0</v>
      </c>
      <c r="AH168" s="32"/>
      <c r="AI168" s="32">
        <f t="shared" si="119"/>
        <v>0</v>
      </c>
      <c r="AJ168" s="32"/>
      <c r="AK168" s="32">
        <f t="shared" si="120"/>
        <v>0</v>
      </c>
      <c r="AL168" s="32"/>
      <c r="AM168" s="32">
        <f t="shared" si="121"/>
        <v>0</v>
      </c>
      <c r="AN168" s="32"/>
      <c r="AO168" s="32">
        <f t="shared" si="97"/>
        <v>0</v>
      </c>
      <c r="AP168" s="33"/>
      <c r="AQ168" s="96">
        <f t="shared" si="98"/>
        <v>0</v>
      </c>
      <c r="AR168" s="32"/>
      <c r="AS168" s="32"/>
      <c r="AT168" s="32"/>
      <c r="AU168" s="32"/>
      <c r="AV168" s="32">
        <f t="shared" si="123"/>
        <v>0</v>
      </c>
      <c r="AW168" s="32"/>
      <c r="AX168" s="32">
        <f t="shared" si="124"/>
        <v>0</v>
      </c>
      <c r="AY168" s="32"/>
      <c r="AZ168" s="32">
        <f t="shared" si="125"/>
        <v>0</v>
      </c>
      <c r="BA168" s="32"/>
      <c r="BB168" s="32">
        <f t="shared" si="126"/>
        <v>0</v>
      </c>
      <c r="BC168" s="32"/>
      <c r="BD168" s="32">
        <f t="shared" si="103"/>
        <v>0</v>
      </c>
      <c r="BE168" s="33"/>
      <c r="BF168" s="96">
        <f t="shared" si="104"/>
        <v>0</v>
      </c>
      <c r="BG168" s="4" t="s">
        <v>284</v>
      </c>
      <c r="BH168" s="1"/>
      <c r="BI168" s="34"/>
    </row>
    <row r="169" spans="1:61" ht="54" x14ac:dyDescent="0.35">
      <c r="A169" s="92" t="s">
        <v>282</v>
      </c>
      <c r="B169" s="99" t="s">
        <v>286</v>
      </c>
      <c r="C169" s="101" t="s">
        <v>34</v>
      </c>
      <c r="D169" s="31"/>
      <c r="E169" s="31"/>
      <c r="F169" s="32"/>
      <c r="G169" s="32">
        <v>7665.7780000000002</v>
      </c>
      <c r="H169" s="32">
        <f t="shared" si="127"/>
        <v>7665.7780000000002</v>
      </c>
      <c r="I169" s="32"/>
      <c r="J169" s="32">
        <f t="shared" si="89"/>
        <v>7665.7780000000002</v>
      </c>
      <c r="K169" s="32"/>
      <c r="L169" s="32">
        <f t="shared" si="90"/>
        <v>7665.7780000000002</v>
      </c>
      <c r="M169" s="32"/>
      <c r="N169" s="32">
        <f t="shared" si="71"/>
        <v>7665.7780000000002</v>
      </c>
      <c r="O169" s="32">
        <v>24.5</v>
      </c>
      <c r="P169" s="32">
        <f t="shared" si="72"/>
        <v>7690.2780000000002</v>
      </c>
      <c r="Q169" s="32"/>
      <c r="R169" s="32">
        <f t="shared" si="69"/>
        <v>7690.2780000000002</v>
      </c>
      <c r="S169" s="32"/>
      <c r="T169" s="32">
        <f t="shared" si="70"/>
        <v>7690.2780000000002</v>
      </c>
      <c r="U169" s="32"/>
      <c r="V169" s="32">
        <f t="shared" si="67"/>
        <v>7690.2780000000002</v>
      </c>
      <c r="W169" s="32">
        <v>-41.718000000000004</v>
      </c>
      <c r="X169" s="32">
        <f t="shared" si="68"/>
        <v>7648.56</v>
      </c>
      <c r="Y169" s="33"/>
      <c r="Z169" s="96">
        <f t="shared" si="91"/>
        <v>7648.56</v>
      </c>
      <c r="AA169" s="32"/>
      <c r="AB169" s="32"/>
      <c r="AC169" s="32"/>
      <c r="AD169" s="32"/>
      <c r="AE169" s="32">
        <f t="shared" si="117"/>
        <v>0</v>
      </c>
      <c r="AF169" s="32"/>
      <c r="AG169" s="32">
        <f t="shared" si="118"/>
        <v>0</v>
      </c>
      <c r="AH169" s="32"/>
      <c r="AI169" s="32">
        <f t="shared" si="119"/>
        <v>0</v>
      </c>
      <c r="AJ169" s="32"/>
      <c r="AK169" s="32">
        <f t="shared" si="120"/>
        <v>0</v>
      </c>
      <c r="AL169" s="32"/>
      <c r="AM169" s="32">
        <f t="shared" si="121"/>
        <v>0</v>
      </c>
      <c r="AN169" s="32"/>
      <c r="AO169" s="32">
        <f t="shared" si="97"/>
        <v>0</v>
      </c>
      <c r="AP169" s="33"/>
      <c r="AQ169" s="96">
        <f t="shared" si="98"/>
        <v>0</v>
      </c>
      <c r="AR169" s="32"/>
      <c r="AS169" s="32"/>
      <c r="AT169" s="32"/>
      <c r="AU169" s="32"/>
      <c r="AV169" s="32">
        <f t="shared" si="123"/>
        <v>0</v>
      </c>
      <c r="AW169" s="32"/>
      <c r="AX169" s="32">
        <f t="shared" si="124"/>
        <v>0</v>
      </c>
      <c r="AY169" s="32"/>
      <c r="AZ169" s="32">
        <f t="shared" si="125"/>
        <v>0</v>
      </c>
      <c r="BA169" s="32"/>
      <c r="BB169" s="32">
        <f t="shared" si="126"/>
        <v>0</v>
      </c>
      <c r="BC169" s="32"/>
      <c r="BD169" s="32">
        <f t="shared" si="103"/>
        <v>0</v>
      </c>
      <c r="BE169" s="33"/>
      <c r="BF169" s="96">
        <f t="shared" si="104"/>
        <v>0</v>
      </c>
      <c r="BG169" s="4" t="s">
        <v>287</v>
      </c>
      <c r="BH169" s="1"/>
      <c r="BI169" s="34"/>
    </row>
    <row r="170" spans="1:61" s="98" customFormat="1" ht="33.75" customHeight="1" x14ac:dyDescent="0.25">
      <c r="A170" s="89"/>
      <c r="B170" s="90" t="s">
        <v>288</v>
      </c>
      <c r="C170" s="91" t="s">
        <v>25</v>
      </c>
      <c r="D170" s="11">
        <f>D175+D174+D173+D172+D171</f>
        <v>64748.000000000007</v>
      </c>
      <c r="E170" s="11">
        <f>E175+E174+E173+E172+E171</f>
        <v>0</v>
      </c>
      <c r="F170" s="12">
        <f t="shared" si="128"/>
        <v>64748.000000000007</v>
      </c>
      <c r="G170" s="63">
        <f>G175+G174+G173+G172+G171</f>
        <v>65434.583730000006</v>
      </c>
      <c r="H170" s="63">
        <f t="shared" si="127"/>
        <v>130182.58373000001</v>
      </c>
      <c r="I170" s="63">
        <f>I175+I174+I173+I172+I171</f>
        <v>0</v>
      </c>
      <c r="J170" s="63">
        <f t="shared" si="89"/>
        <v>130182.58373000001</v>
      </c>
      <c r="K170" s="63">
        <f>K175+K174+K173+K172+K171</f>
        <v>-20284.093000000001</v>
      </c>
      <c r="L170" s="63">
        <f t="shared" si="90"/>
        <v>109898.49073000002</v>
      </c>
      <c r="M170" s="63">
        <f>M175+M174+M173+M172+M171</f>
        <v>0</v>
      </c>
      <c r="N170" s="63">
        <f t="shared" si="71"/>
        <v>109898.49073000002</v>
      </c>
      <c r="O170" s="63">
        <f>O175+O174+O173+O172+O171</f>
        <v>0</v>
      </c>
      <c r="P170" s="63">
        <f t="shared" si="72"/>
        <v>109898.49073000002</v>
      </c>
      <c r="Q170" s="63">
        <f>Q175+Q174+Q173+Q172+Q171</f>
        <v>0</v>
      </c>
      <c r="R170" s="63">
        <f t="shared" si="69"/>
        <v>109898.49073000002</v>
      </c>
      <c r="S170" s="63">
        <f>S175+S174+S173+S172+S171</f>
        <v>-10945.053</v>
      </c>
      <c r="T170" s="63">
        <f t="shared" si="70"/>
        <v>98953.43773000002</v>
      </c>
      <c r="U170" s="63">
        <f>U175+U174+U173+U172+U171</f>
        <v>0</v>
      </c>
      <c r="V170" s="63">
        <f t="shared" si="67"/>
        <v>98953.43773000002</v>
      </c>
      <c r="W170" s="63">
        <f>W175+W174+W173+W172+W171</f>
        <v>-14198.813</v>
      </c>
      <c r="X170" s="63">
        <f t="shared" si="68"/>
        <v>84754.624730000025</v>
      </c>
      <c r="Y170" s="63">
        <f>Y175+Y174+Y173+Y172+Y171</f>
        <v>0</v>
      </c>
      <c r="Z170" s="118">
        <f t="shared" si="91"/>
        <v>84754.624730000025</v>
      </c>
      <c r="AA170" s="12">
        <f>AA175+AA174+AA173+AA172+AA171</f>
        <v>32708.6</v>
      </c>
      <c r="AB170" s="12">
        <f>AB175+AB174+AB173+AB172+AB171</f>
        <v>0</v>
      </c>
      <c r="AC170" s="12">
        <f t="shared" ref="AC170:AC176" si="129">AA170+AB170</f>
        <v>32708.6</v>
      </c>
      <c r="AD170" s="12">
        <f>AD175+AD174+AD173+AD172+AD171</f>
        <v>0</v>
      </c>
      <c r="AE170" s="12">
        <f t="shared" si="117"/>
        <v>32708.6</v>
      </c>
      <c r="AF170" s="12">
        <f>AF175+AF174+AF173+AF172+AF171</f>
        <v>0</v>
      </c>
      <c r="AG170" s="12">
        <f t="shared" si="118"/>
        <v>32708.6</v>
      </c>
      <c r="AH170" s="12">
        <f>AH175+AH174+AH173+AH172+AH171</f>
        <v>20284.093000000001</v>
      </c>
      <c r="AI170" s="12">
        <f t="shared" si="119"/>
        <v>52992.692999999999</v>
      </c>
      <c r="AJ170" s="12">
        <f>AJ175+AJ174+AJ173+AJ172+AJ171</f>
        <v>0</v>
      </c>
      <c r="AK170" s="12">
        <f t="shared" si="120"/>
        <v>52992.692999999999</v>
      </c>
      <c r="AL170" s="12">
        <f>AL175+AL174+AL173+AL172+AL171</f>
        <v>10945.053</v>
      </c>
      <c r="AM170" s="12">
        <f t="shared" si="121"/>
        <v>63937.745999999999</v>
      </c>
      <c r="AN170" s="12">
        <f>AN175+AN174+AN173+AN172+AN171</f>
        <v>14198.813</v>
      </c>
      <c r="AO170" s="12">
        <f t="shared" si="97"/>
        <v>78136.558999999994</v>
      </c>
      <c r="AP170" s="12">
        <f>AP175+AP174+AP173+AP172+AP171</f>
        <v>0</v>
      </c>
      <c r="AQ170" s="95">
        <f t="shared" si="98"/>
        <v>78136.558999999994</v>
      </c>
      <c r="AR170" s="12">
        <f>AR175+AR174+AR173+AR172+AR171</f>
        <v>0</v>
      </c>
      <c r="AS170" s="12">
        <f>AS175+AS174+AS173+AS172+AS171</f>
        <v>0</v>
      </c>
      <c r="AT170" s="12">
        <f t="shared" ref="AT170:AT176" si="130">AR170+AS170</f>
        <v>0</v>
      </c>
      <c r="AU170" s="12">
        <f>AU175+AU174+AU173+AU172+AU171</f>
        <v>0</v>
      </c>
      <c r="AV170" s="12">
        <f t="shared" si="123"/>
        <v>0</v>
      </c>
      <c r="AW170" s="12">
        <f>AW175+AW174+AW173+AW172+AW171</f>
        <v>0</v>
      </c>
      <c r="AX170" s="12">
        <f t="shared" si="124"/>
        <v>0</v>
      </c>
      <c r="AY170" s="12">
        <f>AY175+AY174+AY173+AY172+AY171</f>
        <v>0</v>
      </c>
      <c r="AZ170" s="12">
        <f t="shared" si="125"/>
        <v>0</v>
      </c>
      <c r="BA170" s="12">
        <f>BA175+BA174+BA173+BA172+BA171</f>
        <v>0</v>
      </c>
      <c r="BB170" s="12">
        <f t="shared" si="126"/>
        <v>0</v>
      </c>
      <c r="BC170" s="12">
        <f>BC175+BC174+BC173+BC172+BC171</f>
        <v>0</v>
      </c>
      <c r="BD170" s="12">
        <f t="shared" si="103"/>
        <v>0</v>
      </c>
      <c r="BE170" s="12">
        <f>BE175+BE174+BE173+BE172+BE171</f>
        <v>0</v>
      </c>
      <c r="BF170" s="95">
        <f t="shared" si="104"/>
        <v>0</v>
      </c>
      <c r="BG170" s="13"/>
      <c r="BH170" s="14"/>
      <c r="BI170" s="10"/>
    </row>
    <row r="171" spans="1:61" ht="54" x14ac:dyDescent="0.35">
      <c r="A171" s="92" t="s">
        <v>285</v>
      </c>
      <c r="B171" s="99" t="s">
        <v>290</v>
      </c>
      <c r="C171" s="101" t="s">
        <v>34</v>
      </c>
      <c r="D171" s="31">
        <f>5844.6+120.7</f>
        <v>5965.3</v>
      </c>
      <c r="E171" s="31"/>
      <c r="F171" s="32">
        <f t="shared" si="128"/>
        <v>5965.3</v>
      </c>
      <c r="G171" s="32">
        <v>6034.6826300000002</v>
      </c>
      <c r="H171" s="32">
        <f t="shared" si="127"/>
        <v>11999.98263</v>
      </c>
      <c r="I171" s="32"/>
      <c r="J171" s="32">
        <f t="shared" si="89"/>
        <v>11999.98263</v>
      </c>
      <c r="K171" s="32"/>
      <c r="L171" s="32">
        <f t="shared" si="90"/>
        <v>11999.98263</v>
      </c>
      <c r="M171" s="32"/>
      <c r="N171" s="32">
        <f t="shared" si="71"/>
        <v>11999.98263</v>
      </c>
      <c r="O171" s="32"/>
      <c r="P171" s="32">
        <f t="shared" si="72"/>
        <v>11999.98263</v>
      </c>
      <c r="Q171" s="32"/>
      <c r="R171" s="32">
        <f t="shared" si="69"/>
        <v>11999.98263</v>
      </c>
      <c r="S171" s="32"/>
      <c r="T171" s="32">
        <f t="shared" si="70"/>
        <v>11999.98263</v>
      </c>
      <c r="U171" s="32"/>
      <c r="V171" s="32">
        <f t="shared" si="67"/>
        <v>11999.98263</v>
      </c>
      <c r="W171" s="32"/>
      <c r="X171" s="32">
        <f t="shared" si="68"/>
        <v>11999.98263</v>
      </c>
      <c r="Y171" s="33"/>
      <c r="Z171" s="96">
        <f t="shared" si="91"/>
        <v>11999.98263</v>
      </c>
      <c r="AA171" s="32">
        <v>0</v>
      </c>
      <c r="AB171" s="32"/>
      <c r="AC171" s="32">
        <f t="shared" si="129"/>
        <v>0</v>
      </c>
      <c r="AD171" s="32"/>
      <c r="AE171" s="32">
        <f t="shared" si="117"/>
        <v>0</v>
      </c>
      <c r="AF171" s="32"/>
      <c r="AG171" s="32">
        <f t="shared" si="118"/>
        <v>0</v>
      </c>
      <c r="AH171" s="32"/>
      <c r="AI171" s="32">
        <f t="shared" si="119"/>
        <v>0</v>
      </c>
      <c r="AJ171" s="32"/>
      <c r="AK171" s="32">
        <f t="shared" si="120"/>
        <v>0</v>
      </c>
      <c r="AL171" s="32"/>
      <c r="AM171" s="32">
        <f t="shared" si="121"/>
        <v>0</v>
      </c>
      <c r="AN171" s="32"/>
      <c r="AO171" s="32">
        <f t="shared" si="97"/>
        <v>0</v>
      </c>
      <c r="AP171" s="33"/>
      <c r="AQ171" s="96">
        <f t="shared" si="98"/>
        <v>0</v>
      </c>
      <c r="AR171" s="32">
        <v>0</v>
      </c>
      <c r="AS171" s="32"/>
      <c r="AT171" s="32">
        <f t="shared" si="130"/>
        <v>0</v>
      </c>
      <c r="AU171" s="32"/>
      <c r="AV171" s="32">
        <f t="shared" si="123"/>
        <v>0</v>
      </c>
      <c r="AW171" s="32"/>
      <c r="AX171" s="32">
        <f t="shared" si="124"/>
        <v>0</v>
      </c>
      <c r="AY171" s="32"/>
      <c r="AZ171" s="32">
        <f t="shared" si="125"/>
        <v>0</v>
      </c>
      <c r="BA171" s="32"/>
      <c r="BB171" s="32">
        <f t="shared" si="126"/>
        <v>0</v>
      </c>
      <c r="BC171" s="32"/>
      <c r="BD171" s="32">
        <f t="shared" si="103"/>
        <v>0</v>
      </c>
      <c r="BE171" s="33"/>
      <c r="BF171" s="96">
        <f t="shared" si="104"/>
        <v>0</v>
      </c>
      <c r="BG171" s="4" t="s">
        <v>291</v>
      </c>
      <c r="BI171" s="34"/>
    </row>
    <row r="172" spans="1:61" ht="54" x14ac:dyDescent="0.35">
      <c r="A172" s="92" t="s">
        <v>289</v>
      </c>
      <c r="B172" s="99" t="s">
        <v>293</v>
      </c>
      <c r="C172" s="101" t="s">
        <v>34</v>
      </c>
      <c r="D172" s="31">
        <f>17964-367.1</f>
        <v>17596.900000000001</v>
      </c>
      <c r="E172" s="31"/>
      <c r="F172" s="32">
        <f t="shared" si="128"/>
        <v>17596.900000000001</v>
      </c>
      <c r="G172" s="32">
        <f>4006.86525+25700.58505</f>
        <v>29707.4503</v>
      </c>
      <c r="H172" s="32">
        <f t="shared" si="127"/>
        <v>47304.350300000006</v>
      </c>
      <c r="I172" s="32"/>
      <c r="J172" s="32">
        <f t="shared" si="89"/>
        <v>47304.350300000006</v>
      </c>
      <c r="K172" s="32">
        <v>-20284.093000000001</v>
      </c>
      <c r="L172" s="32">
        <f t="shared" si="90"/>
        <v>27020.257300000005</v>
      </c>
      <c r="M172" s="32"/>
      <c r="N172" s="32">
        <f t="shared" si="71"/>
        <v>27020.257300000005</v>
      </c>
      <c r="O172" s="32"/>
      <c r="P172" s="32">
        <f t="shared" si="72"/>
        <v>27020.257300000005</v>
      </c>
      <c r="Q172" s="32"/>
      <c r="R172" s="32">
        <f t="shared" si="69"/>
        <v>27020.257300000005</v>
      </c>
      <c r="S172" s="32">
        <v>-10945.053</v>
      </c>
      <c r="T172" s="32">
        <f t="shared" si="70"/>
        <v>16075.204300000005</v>
      </c>
      <c r="U172" s="32"/>
      <c r="V172" s="32">
        <f t="shared" si="67"/>
        <v>16075.204300000005</v>
      </c>
      <c r="W172" s="32">
        <f>-1271.079-12927.734</f>
        <v>-14198.813</v>
      </c>
      <c r="X172" s="32">
        <f t="shared" si="68"/>
        <v>1876.3913000000048</v>
      </c>
      <c r="Y172" s="33"/>
      <c r="Z172" s="96">
        <f t="shared" si="91"/>
        <v>1876.3913000000048</v>
      </c>
      <c r="AA172" s="32">
        <v>0</v>
      </c>
      <c r="AB172" s="32"/>
      <c r="AC172" s="32">
        <f t="shared" si="129"/>
        <v>0</v>
      </c>
      <c r="AD172" s="32"/>
      <c r="AE172" s="32">
        <f t="shared" si="117"/>
        <v>0</v>
      </c>
      <c r="AF172" s="32"/>
      <c r="AG172" s="32">
        <f t="shared" si="118"/>
        <v>0</v>
      </c>
      <c r="AH172" s="32">
        <v>20284.093000000001</v>
      </c>
      <c r="AI172" s="32">
        <f t="shared" si="119"/>
        <v>20284.093000000001</v>
      </c>
      <c r="AJ172" s="32"/>
      <c r="AK172" s="32">
        <f t="shared" si="120"/>
        <v>20284.093000000001</v>
      </c>
      <c r="AL172" s="32">
        <v>10945.053</v>
      </c>
      <c r="AM172" s="32">
        <f t="shared" si="121"/>
        <v>31229.146000000001</v>
      </c>
      <c r="AN172" s="32">
        <f>1271.079+12927.734</f>
        <v>14198.813</v>
      </c>
      <c r="AO172" s="32">
        <f t="shared" si="97"/>
        <v>45427.959000000003</v>
      </c>
      <c r="AP172" s="33"/>
      <c r="AQ172" s="96">
        <f t="shared" si="98"/>
        <v>45427.959000000003</v>
      </c>
      <c r="AR172" s="32">
        <v>0</v>
      </c>
      <c r="AS172" s="32"/>
      <c r="AT172" s="32">
        <f t="shared" si="130"/>
        <v>0</v>
      </c>
      <c r="AU172" s="32"/>
      <c r="AV172" s="32">
        <f t="shared" si="123"/>
        <v>0</v>
      </c>
      <c r="AW172" s="32"/>
      <c r="AX172" s="32">
        <f t="shared" si="124"/>
        <v>0</v>
      </c>
      <c r="AY172" s="32"/>
      <c r="AZ172" s="32">
        <f t="shared" si="125"/>
        <v>0</v>
      </c>
      <c r="BA172" s="32"/>
      <c r="BB172" s="32">
        <f t="shared" si="126"/>
        <v>0</v>
      </c>
      <c r="BC172" s="32"/>
      <c r="BD172" s="32">
        <f t="shared" si="103"/>
        <v>0</v>
      </c>
      <c r="BE172" s="33"/>
      <c r="BF172" s="96">
        <f t="shared" si="104"/>
        <v>0</v>
      </c>
      <c r="BG172" s="4" t="s">
        <v>294</v>
      </c>
      <c r="BI172" s="34"/>
    </row>
    <row r="173" spans="1:61" ht="54" x14ac:dyDescent="0.35">
      <c r="A173" s="92" t="s">
        <v>292</v>
      </c>
      <c r="B173" s="99" t="s">
        <v>296</v>
      </c>
      <c r="C173" s="101" t="s">
        <v>34</v>
      </c>
      <c r="D173" s="31">
        <v>9975.2999999999993</v>
      </c>
      <c r="E173" s="31"/>
      <c r="F173" s="32">
        <f t="shared" si="128"/>
        <v>9975.2999999999993</v>
      </c>
      <c r="G173" s="32">
        <f>3971.35388+25721.09692</f>
        <v>29692.450799999999</v>
      </c>
      <c r="H173" s="32">
        <f t="shared" si="127"/>
        <v>39667.750799999994</v>
      </c>
      <c r="I173" s="32"/>
      <c r="J173" s="32">
        <f t="shared" si="89"/>
        <v>39667.750799999994</v>
      </c>
      <c r="K173" s="32"/>
      <c r="L173" s="32">
        <f t="shared" si="90"/>
        <v>39667.750799999994</v>
      </c>
      <c r="M173" s="32"/>
      <c r="N173" s="32">
        <f t="shared" si="71"/>
        <v>39667.750799999994</v>
      </c>
      <c r="O173" s="32"/>
      <c r="P173" s="32">
        <f t="shared" si="72"/>
        <v>39667.750799999994</v>
      </c>
      <c r="Q173" s="32"/>
      <c r="R173" s="32">
        <f t="shared" si="69"/>
        <v>39667.750799999994</v>
      </c>
      <c r="S173" s="32"/>
      <c r="T173" s="32">
        <f t="shared" si="70"/>
        <v>39667.750799999994</v>
      </c>
      <c r="U173" s="32"/>
      <c r="V173" s="32">
        <f t="shared" si="67"/>
        <v>39667.750799999994</v>
      </c>
      <c r="W173" s="32"/>
      <c r="X173" s="32">
        <f t="shared" si="68"/>
        <v>39667.750799999994</v>
      </c>
      <c r="Y173" s="33"/>
      <c r="Z173" s="96">
        <f t="shared" si="91"/>
        <v>39667.750799999994</v>
      </c>
      <c r="AA173" s="32">
        <v>0</v>
      </c>
      <c r="AB173" s="32"/>
      <c r="AC173" s="32">
        <f t="shared" si="129"/>
        <v>0</v>
      </c>
      <c r="AD173" s="32"/>
      <c r="AE173" s="32">
        <f t="shared" si="117"/>
        <v>0</v>
      </c>
      <c r="AF173" s="32"/>
      <c r="AG173" s="32">
        <f t="shared" si="118"/>
        <v>0</v>
      </c>
      <c r="AH173" s="32"/>
      <c r="AI173" s="32">
        <f t="shared" si="119"/>
        <v>0</v>
      </c>
      <c r="AJ173" s="32"/>
      <c r="AK173" s="32">
        <f t="shared" si="120"/>
        <v>0</v>
      </c>
      <c r="AL173" s="32"/>
      <c r="AM173" s="32">
        <f t="shared" si="121"/>
        <v>0</v>
      </c>
      <c r="AN173" s="32"/>
      <c r="AO173" s="32">
        <f t="shared" si="97"/>
        <v>0</v>
      </c>
      <c r="AP173" s="33"/>
      <c r="AQ173" s="96">
        <f t="shared" si="98"/>
        <v>0</v>
      </c>
      <c r="AR173" s="32">
        <v>0</v>
      </c>
      <c r="AS173" s="32"/>
      <c r="AT173" s="32">
        <f t="shared" si="130"/>
        <v>0</v>
      </c>
      <c r="AU173" s="32"/>
      <c r="AV173" s="32">
        <f t="shared" si="123"/>
        <v>0</v>
      </c>
      <c r="AW173" s="32"/>
      <c r="AX173" s="32">
        <f t="shared" si="124"/>
        <v>0</v>
      </c>
      <c r="AY173" s="32"/>
      <c r="AZ173" s="32">
        <f t="shared" si="125"/>
        <v>0</v>
      </c>
      <c r="BA173" s="32"/>
      <c r="BB173" s="32">
        <f t="shared" si="126"/>
        <v>0</v>
      </c>
      <c r="BC173" s="32"/>
      <c r="BD173" s="32">
        <f t="shared" si="103"/>
        <v>0</v>
      </c>
      <c r="BE173" s="33"/>
      <c r="BF173" s="96">
        <f t="shared" si="104"/>
        <v>0</v>
      </c>
      <c r="BG173" s="4" t="s">
        <v>297</v>
      </c>
      <c r="BI173" s="34"/>
    </row>
    <row r="174" spans="1:61" ht="54" x14ac:dyDescent="0.35">
      <c r="A174" s="92" t="s">
        <v>295</v>
      </c>
      <c r="B174" s="99" t="s">
        <v>299</v>
      </c>
      <c r="C174" s="101" t="s">
        <v>34</v>
      </c>
      <c r="D174" s="31">
        <v>31210.5</v>
      </c>
      <c r="E174" s="31"/>
      <c r="F174" s="32">
        <f t="shared" si="128"/>
        <v>31210.5</v>
      </c>
      <c r="G174" s="32"/>
      <c r="H174" s="32">
        <f t="shared" si="127"/>
        <v>31210.5</v>
      </c>
      <c r="I174" s="32"/>
      <c r="J174" s="32">
        <f t="shared" si="89"/>
        <v>31210.5</v>
      </c>
      <c r="K174" s="32"/>
      <c r="L174" s="32">
        <f t="shared" si="90"/>
        <v>31210.5</v>
      </c>
      <c r="M174" s="32"/>
      <c r="N174" s="32">
        <f t="shared" si="71"/>
        <v>31210.5</v>
      </c>
      <c r="O174" s="32"/>
      <c r="P174" s="32">
        <f t="shared" si="72"/>
        <v>31210.5</v>
      </c>
      <c r="Q174" s="32"/>
      <c r="R174" s="32">
        <f t="shared" si="69"/>
        <v>31210.5</v>
      </c>
      <c r="S174" s="32"/>
      <c r="T174" s="32">
        <f t="shared" si="70"/>
        <v>31210.5</v>
      </c>
      <c r="U174" s="32"/>
      <c r="V174" s="32">
        <f t="shared" ref="V174:V188" si="131">T174+U174</f>
        <v>31210.5</v>
      </c>
      <c r="W174" s="32"/>
      <c r="X174" s="32">
        <f t="shared" ref="X174:X188" si="132">V174+W174</f>
        <v>31210.5</v>
      </c>
      <c r="Y174" s="33"/>
      <c r="Z174" s="96">
        <f t="shared" si="91"/>
        <v>31210.5</v>
      </c>
      <c r="AA174" s="32">
        <v>0</v>
      </c>
      <c r="AB174" s="32"/>
      <c r="AC174" s="32">
        <f t="shared" si="129"/>
        <v>0</v>
      </c>
      <c r="AD174" s="32"/>
      <c r="AE174" s="32">
        <f t="shared" si="117"/>
        <v>0</v>
      </c>
      <c r="AF174" s="32"/>
      <c r="AG174" s="32">
        <f t="shared" si="118"/>
        <v>0</v>
      </c>
      <c r="AH174" s="32"/>
      <c r="AI174" s="32">
        <f t="shared" si="119"/>
        <v>0</v>
      </c>
      <c r="AJ174" s="32"/>
      <c r="AK174" s="32">
        <f t="shared" si="120"/>
        <v>0</v>
      </c>
      <c r="AL174" s="32"/>
      <c r="AM174" s="32">
        <f t="shared" si="121"/>
        <v>0</v>
      </c>
      <c r="AN174" s="32"/>
      <c r="AO174" s="32">
        <f t="shared" si="97"/>
        <v>0</v>
      </c>
      <c r="AP174" s="33"/>
      <c r="AQ174" s="96">
        <f t="shared" si="98"/>
        <v>0</v>
      </c>
      <c r="AR174" s="32">
        <v>0</v>
      </c>
      <c r="AS174" s="32"/>
      <c r="AT174" s="32">
        <f t="shared" si="130"/>
        <v>0</v>
      </c>
      <c r="AU174" s="32"/>
      <c r="AV174" s="32">
        <f t="shared" si="123"/>
        <v>0</v>
      </c>
      <c r="AW174" s="32"/>
      <c r="AX174" s="32">
        <f t="shared" si="124"/>
        <v>0</v>
      </c>
      <c r="AY174" s="32"/>
      <c r="AZ174" s="32">
        <f t="shared" si="125"/>
        <v>0</v>
      </c>
      <c r="BA174" s="32"/>
      <c r="BB174" s="32">
        <f t="shared" si="126"/>
        <v>0</v>
      </c>
      <c r="BC174" s="32"/>
      <c r="BD174" s="32">
        <f t="shared" si="103"/>
        <v>0</v>
      </c>
      <c r="BE174" s="33"/>
      <c r="BF174" s="96">
        <f t="shared" si="104"/>
        <v>0</v>
      </c>
      <c r="BG174" s="4" t="s">
        <v>300</v>
      </c>
      <c r="BI174" s="34"/>
    </row>
    <row r="175" spans="1:61" ht="54" x14ac:dyDescent="0.35">
      <c r="A175" s="92" t="s">
        <v>298</v>
      </c>
      <c r="B175" s="99" t="s">
        <v>301</v>
      </c>
      <c r="C175" s="101" t="s">
        <v>34</v>
      </c>
      <c r="D175" s="31">
        <v>0</v>
      </c>
      <c r="E175" s="31"/>
      <c r="F175" s="32">
        <f t="shared" si="128"/>
        <v>0</v>
      </c>
      <c r="G175" s="32"/>
      <c r="H175" s="32">
        <f t="shared" si="127"/>
        <v>0</v>
      </c>
      <c r="I175" s="32"/>
      <c r="J175" s="32">
        <f t="shared" si="89"/>
        <v>0</v>
      </c>
      <c r="K175" s="32"/>
      <c r="L175" s="32">
        <f t="shared" si="90"/>
        <v>0</v>
      </c>
      <c r="M175" s="32"/>
      <c r="N175" s="32">
        <f t="shared" si="71"/>
        <v>0</v>
      </c>
      <c r="O175" s="32"/>
      <c r="P175" s="32">
        <f t="shared" si="72"/>
        <v>0</v>
      </c>
      <c r="Q175" s="32"/>
      <c r="R175" s="32">
        <f t="shared" si="69"/>
        <v>0</v>
      </c>
      <c r="S175" s="32"/>
      <c r="T175" s="32">
        <f t="shared" si="70"/>
        <v>0</v>
      </c>
      <c r="U175" s="32"/>
      <c r="V175" s="32">
        <f t="shared" si="131"/>
        <v>0</v>
      </c>
      <c r="W175" s="32"/>
      <c r="X175" s="32">
        <f t="shared" si="132"/>
        <v>0</v>
      </c>
      <c r="Y175" s="33"/>
      <c r="Z175" s="96">
        <f t="shared" si="91"/>
        <v>0</v>
      </c>
      <c r="AA175" s="32">
        <v>32708.6</v>
      </c>
      <c r="AB175" s="32"/>
      <c r="AC175" s="32">
        <f t="shared" si="129"/>
        <v>32708.6</v>
      </c>
      <c r="AD175" s="32"/>
      <c r="AE175" s="32">
        <f t="shared" si="117"/>
        <v>32708.6</v>
      </c>
      <c r="AF175" s="32"/>
      <c r="AG175" s="32">
        <f t="shared" si="118"/>
        <v>32708.6</v>
      </c>
      <c r="AH175" s="32"/>
      <c r="AI175" s="32">
        <f t="shared" si="119"/>
        <v>32708.6</v>
      </c>
      <c r="AJ175" s="32"/>
      <c r="AK175" s="32">
        <f t="shared" si="120"/>
        <v>32708.6</v>
      </c>
      <c r="AL175" s="32"/>
      <c r="AM175" s="32">
        <f t="shared" si="121"/>
        <v>32708.6</v>
      </c>
      <c r="AN175" s="32"/>
      <c r="AO175" s="32">
        <f t="shared" si="97"/>
        <v>32708.6</v>
      </c>
      <c r="AP175" s="33"/>
      <c r="AQ175" s="96">
        <f t="shared" si="98"/>
        <v>32708.6</v>
      </c>
      <c r="AR175" s="32">
        <v>0</v>
      </c>
      <c r="AS175" s="32"/>
      <c r="AT175" s="32">
        <f t="shared" si="130"/>
        <v>0</v>
      </c>
      <c r="AU175" s="32"/>
      <c r="AV175" s="32">
        <f t="shared" si="123"/>
        <v>0</v>
      </c>
      <c r="AW175" s="32"/>
      <c r="AX175" s="32">
        <f t="shared" si="124"/>
        <v>0</v>
      </c>
      <c r="AY175" s="32"/>
      <c r="AZ175" s="32">
        <f t="shared" si="125"/>
        <v>0</v>
      </c>
      <c r="BA175" s="32"/>
      <c r="BB175" s="32">
        <f t="shared" si="126"/>
        <v>0</v>
      </c>
      <c r="BC175" s="32"/>
      <c r="BD175" s="32">
        <f t="shared" si="103"/>
        <v>0</v>
      </c>
      <c r="BE175" s="33"/>
      <c r="BF175" s="96">
        <f t="shared" si="104"/>
        <v>0</v>
      </c>
      <c r="BG175" s="4" t="s">
        <v>302</v>
      </c>
      <c r="BI175" s="34"/>
    </row>
    <row r="176" spans="1:61" s="98" customFormat="1" ht="33.75" customHeight="1" x14ac:dyDescent="0.25">
      <c r="A176" s="89"/>
      <c r="B176" s="148" t="s">
        <v>303</v>
      </c>
      <c r="C176" s="148"/>
      <c r="D176" s="11">
        <f>D18+D63+D108+D113+D146+D152+D170+D143</f>
        <v>5273844.6999999993</v>
      </c>
      <c r="E176" s="11">
        <f>E18+E63+E108+E113+E146+E152+E170+E143</f>
        <v>-32636.400000000001</v>
      </c>
      <c r="F176" s="12">
        <f t="shared" si="128"/>
        <v>5241208.2999999989</v>
      </c>
      <c r="G176" s="12">
        <f>G18+G63+G108+G113+G146+G152+G170+G143</f>
        <v>610706.37844000023</v>
      </c>
      <c r="H176" s="12">
        <f t="shared" si="127"/>
        <v>5851914.678439999</v>
      </c>
      <c r="I176" s="12">
        <f>I18+I63+I108+I113+I146+I152+I170+I143</f>
        <v>79762.992999999988</v>
      </c>
      <c r="J176" s="12">
        <f t="shared" si="89"/>
        <v>5931677.6714399988</v>
      </c>
      <c r="K176" s="12">
        <f>K18+K63+K108+K113+K146+K152+K170+K143</f>
        <v>137869.26627999981</v>
      </c>
      <c r="L176" s="12">
        <f t="shared" si="90"/>
        <v>6069546.9377199989</v>
      </c>
      <c r="M176" s="12">
        <f>M18+M63+M108+M113+M146+M152+M170+M143</f>
        <v>0</v>
      </c>
      <c r="N176" s="12">
        <f t="shared" si="71"/>
        <v>6069546.9377199989</v>
      </c>
      <c r="O176" s="12">
        <f>O18+O63+O108+O113+O146+O152+O170+O143</f>
        <v>-159024.41399999999</v>
      </c>
      <c r="P176" s="12">
        <f t="shared" si="72"/>
        <v>5910522.523719999</v>
      </c>
      <c r="Q176" s="12">
        <f>Q18+Q63+Q108+Q113+Q146+Q152+Q170+Q143</f>
        <v>15433.899000000001</v>
      </c>
      <c r="R176" s="12">
        <f t="shared" ref="R176:R188" si="133">P176+Q176</f>
        <v>5925956.4227199992</v>
      </c>
      <c r="S176" s="12">
        <f>S18+S63+S108+S113+S146+S152+S170+S143</f>
        <v>-107819.17300000001</v>
      </c>
      <c r="T176" s="12">
        <f t="shared" ref="T176:T188" si="134">R176+S176</f>
        <v>5818137.2497199988</v>
      </c>
      <c r="U176" s="12">
        <f>U18+U63+U108+U113+U146+U152+U170+U143</f>
        <v>954.08699999999999</v>
      </c>
      <c r="V176" s="12">
        <f t="shared" si="131"/>
        <v>5819091.3367199991</v>
      </c>
      <c r="W176" s="12">
        <f>W18+W63+W108+W113+W146+W152+W170+W143</f>
        <v>-335021.24099999998</v>
      </c>
      <c r="X176" s="12">
        <f t="shared" si="132"/>
        <v>5484070.0957199987</v>
      </c>
      <c r="Y176" s="12">
        <f>Y18+Y63+Y108+Y113+Y146+Y152+Y170+Y143</f>
        <v>-11082.501</v>
      </c>
      <c r="Z176" s="95">
        <f t="shared" si="91"/>
        <v>5472987.5947199985</v>
      </c>
      <c r="AA176" s="12">
        <f>AA18+AA63+AA108+AA113+AA146+AA152+AA170+AA143</f>
        <v>4877496</v>
      </c>
      <c r="AB176" s="12">
        <f>AB18+AB63+AB108+AB113+AB146+AB152+AB170+AB143</f>
        <v>-135.30000000000001</v>
      </c>
      <c r="AC176" s="12">
        <f t="shared" si="129"/>
        <v>4877360.7</v>
      </c>
      <c r="AD176" s="12">
        <f>AD18+AD63+AD108+AD113+AD146+AD152+AD170+AD143</f>
        <v>-269847.88099999999</v>
      </c>
      <c r="AE176" s="12">
        <f t="shared" si="117"/>
        <v>4607512.8190000001</v>
      </c>
      <c r="AF176" s="12">
        <f>AF18+AF63+AF108+AF113+AF146+AF152+AF170+AF143</f>
        <v>-5553.09</v>
      </c>
      <c r="AG176" s="12">
        <f t="shared" si="118"/>
        <v>4601959.7290000003</v>
      </c>
      <c r="AH176" s="12">
        <f>AH18+AH63+AH108+AH113+AH146+AH152+AH170+AH143</f>
        <v>520508.45899999992</v>
      </c>
      <c r="AI176" s="12">
        <f t="shared" si="119"/>
        <v>5122468.1880000001</v>
      </c>
      <c r="AJ176" s="12">
        <f>AJ18+AJ63+AJ108+AJ113+AJ146+AJ152+AJ170+AJ143</f>
        <v>-228966.55700000006</v>
      </c>
      <c r="AK176" s="12">
        <f t="shared" si="120"/>
        <v>4893501.6310000001</v>
      </c>
      <c r="AL176" s="12">
        <f>AL18+AL63+AL108+AL113+AL146+AL152+AL170+AL143</f>
        <v>-58854.837999999989</v>
      </c>
      <c r="AM176" s="12">
        <f t="shared" si="121"/>
        <v>4834646.7929999996</v>
      </c>
      <c r="AN176" s="12">
        <f>AN18+AN63+AN108+AN113+AN146+AN152+AN170+AN143</f>
        <v>32947.592000000004</v>
      </c>
      <c r="AO176" s="12">
        <f t="shared" si="97"/>
        <v>4867594.3849999998</v>
      </c>
      <c r="AP176" s="12">
        <f>AP18+AP63+AP108+AP113+AP146+AP152+AP170+AP143</f>
        <v>13463.237000000001</v>
      </c>
      <c r="AQ176" s="95">
        <f t="shared" si="98"/>
        <v>4881057.6219999995</v>
      </c>
      <c r="AR176" s="12">
        <f>AR18+AR63+AR108+AR113+AR146+AR152+AR170+AR143</f>
        <v>4095356.9</v>
      </c>
      <c r="AS176" s="12">
        <f>AS18+AS63+AS108+AS113+AS146+AS152+AS170+AS143</f>
        <v>0</v>
      </c>
      <c r="AT176" s="12">
        <f t="shared" si="130"/>
        <v>4095356.9</v>
      </c>
      <c r="AU176" s="12">
        <f>AU18+AU63+AU108+AU113+AU146+AU152+AU170+AU143</f>
        <v>-231023.25400000002</v>
      </c>
      <c r="AV176" s="12">
        <f t="shared" si="123"/>
        <v>3864333.6459999997</v>
      </c>
      <c r="AW176" s="12">
        <f>AW18+AW63+AW108+AW113+AW146+AW152+AW170+AW143</f>
        <v>534714.84499999997</v>
      </c>
      <c r="AX176" s="12">
        <f t="shared" si="124"/>
        <v>4399048.4909999995</v>
      </c>
      <c r="AY176" s="12">
        <f>AY18+AY63+AY108+AY113+AY146+AY152+AY170+AY143</f>
        <v>760008.05500000005</v>
      </c>
      <c r="AZ176" s="12">
        <f t="shared" si="125"/>
        <v>5159056.5459999992</v>
      </c>
      <c r="BA176" s="12">
        <f>BA18+BA63+BA108+BA113+BA146+BA152+BA170+BA143</f>
        <v>515871.32299999997</v>
      </c>
      <c r="BB176" s="12">
        <f t="shared" si="126"/>
        <v>5674927.868999999</v>
      </c>
      <c r="BC176" s="12">
        <f>BC18+BC63+BC108+BC113+BC146+BC152+BC170+BC143</f>
        <v>28487.786</v>
      </c>
      <c r="BD176" s="12">
        <f t="shared" si="103"/>
        <v>5703415.6549999993</v>
      </c>
      <c r="BE176" s="12">
        <f>BE18+BE63+BE108+BE113+BE146+BE152+BE170+BE143</f>
        <v>257044</v>
      </c>
      <c r="BF176" s="95">
        <f t="shared" si="104"/>
        <v>5960459.6549999993</v>
      </c>
      <c r="BG176" s="13"/>
      <c r="BH176" s="14"/>
      <c r="BI176" s="10"/>
    </row>
    <row r="177" spans="1:61" x14ac:dyDescent="0.35">
      <c r="A177" s="92"/>
      <c r="B177" s="149" t="s">
        <v>304</v>
      </c>
      <c r="C177" s="149"/>
      <c r="D177" s="31"/>
      <c r="E177" s="31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3"/>
      <c r="Z177" s="96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3"/>
      <c r="AQ177" s="96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3"/>
      <c r="BF177" s="96"/>
      <c r="BI177" s="34"/>
    </row>
    <row r="178" spans="1:61" x14ac:dyDescent="0.35">
      <c r="A178" s="92"/>
      <c r="B178" s="149" t="s">
        <v>173</v>
      </c>
      <c r="C178" s="149"/>
      <c r="D178" s="31">
        <f>D116</f>
        <v>119077</v>
      </c>
      <c r="E178" s="31">
        <f>E116</f>
        <v>0</v>
      </c>
      <c r="F178" s="32">
        <f t="shared" si="128"/>
        <v>119077</v>
      </c>
      <c r="G178" s="32">
        <f>G116</f>
        <v>0</v>
      </c>
      <c r="H178" s="32">
        <f t="shared" si="127"/>
        <v>119077</v>
      </c>
      <c r="I178" s="32">
        <f>I116</f>
        <v>0</v>
      </c>
      <c r="J178" s="32">
        <f t="shared" si="89"/>
        <v>119077</v>
      </c>
      <c r="K178" s="32">
        <f>K116</f>
        <v>0</v>
      </c>
      <c r="L178" s="32">
        <f t="shared" si="90"/>
        <v>119077</v>
      </c>
      <c r="M178" s="32">
        <f>M116</f>
        <v>0</v>
      </c>
      <c r="N178" s="32">
        <f t="shared" si="71"/>
        <v>119077</v>
      </c>
      <c r="O178" s="32">
        <f>O116</f>
        <v>0</v>
      </c>
      <c r="P178" s="32">
        <f t="shared" si="72"/>
        <v>119077</v>
      </c>
      <c r="Q178" s="32">
        <f>Q116</f>
        <v>0</v>
      </c>
      <c r="R178" s="32">
        <f t="shared" si="133"/>
        <v>119077</v>
      </c>
      <c r="S178" s="32">
        <f>S116</f>
        <v>0</v>
      </c>
      <c r="T178" s="32">
        <f t="shared" si="134"/>
        <v>119077</v>
      </c>
      <c r="U178" s="32">
        <f>U116</f>
        <v>0</v>
      </c>
      <c r="V178" s="32">
        <f t="shared" si="131"/>
        <v>119077</v>
      </c>
      <c r="W178" s="32">
        <f>W116</f>
        <v>0</v>
      </c>
      <c r="X178" s="32">
        <f t="shared" si="132"/>
        <v>119077</v>
      </c>
      <c r="Y178" s="33">
        <f>Y116</f>
        <v>0</v>
      </c>
      <c r="Z178" s="96">
        <f>X178+Y178</f>
        <v>119077</v>
      </c>
      <c r="AA178" s="32">
        <f>AA116</f>
        <v>30161.7</v>
      </c>
      <c r="AB178" s="32">
        <f>AB116</f>
        <v>0</v>
      </c>
      <c r="AC178" s="32">
        <f>AA178+AB178</f>
        <v>30161.7</v>
      </c>
      <c r="AD178" s="32">
        <f>AD116</f>
        <v>0</v>
      </c>
      <c r="AE178" s="32">
        <f>AC178+AD178</f>
        <v>30161.7</v>
      </c>
      <c r="AF178" s="32">
        <f>AF116</f>
        <v>0</v>
      </c>
      <c r="AG178" s="32">
        <f>AE178+AF178</f>
        <v>30161.7</v>
      </c>
      <c r="AH178" s="32">
        <f>AH116</f>
        <v>0</v>
      </c>
      <c r="AI178" s="32">
        <f>AG178+AH178</f>
        <v>30161.7</v>
      </c>
      <c r="AJ178" s="32">
        <f>AJ116</f>
        <v>0</v>
      </c>
      <c r="AK178" s="32">
        <f>AI178+AJ178</f>
        <v>30161.7</v>
      </c>
      <c r="AL178" s="32">
        <f>AL116</f>
        <v>0</v>
      </c>
      <c r="AM178" s="32">
        <f>AK178+AL178</f>
        <v>30161.7</v>
      </c>
      <c r="AN178" s="32">
        <f>AN116</f>
        <v>0</v>
      </c>
      <c r="AO178" s="32">
        <f>AM178+AN178</f>
        <v>30161.7</v>
      </c>
      <c r="AP178" s="33">
        <f>AP116</f>
        <v>0</v>
      </c>
      <c r="AQ178" s="96">
        <f>AO178+AP178</f>
        <v>30161.7</v>
      </c>
      <c r="AR178" s="32">
        <f>AR116</f>
        <v>0</v>
      </c>
      <c r="AS178" s="32">
        <f>AS116</f>
        <v>0</v>
      </c>
      <c r="AT178" s="32">
        <f>AR178+AS178</f>
        <v>0</v>
      </c>
      <c r="AU178" s="32">
        <f>AU116</f>
        <v>0</v>
      </c>
      <c r="AV178" s="32">
        <f>AT178+AU178</f>
        <v>0</v>
      </c>
      <c r="AW178" s="32">
        <f>AW116</f>
        <v>0</v>
      </c>
      <c r="AX178" s="32">
        <f>AV178+AW178</f>
        <v>0</v>
      </c>
      <c r="AY178" s="32">
        <f>AY116</f>
        <v>0</v>
      </c>
      <c r="AZ178" s="32">
        <f>AX178+AY178</f>
        <v>0</v>
      </c>
      <c r="BA178" s="32">
        <f>BA116</f>
        <v>0</v>
      </c>
      <c r="BB178" s="32">
        <f>AZ178+BA178</f>
        <v>0</v>
      </c>
      <c r="BC178" s="32">
        <f>BC116</f>
        <v>0</v>
      </c>
      <c r="BD178" s="32">
        <f>BB178+BC178</f>
        <v>0</v>
      </c>
      <c r="BE178" s="33">
        <f>BE116</f>
        <v>0</v>
      </c>
      <c r="BF178" s="96">
        <f>BD178+BE178</f>
        <v>0</v>
      </c>
      <c r="BI178" s="34"/>
    </row>
    <row r="179" spans="1:61" x14ac:dyDescent="0.35">
      <c r="A179" s="92"/>
      <c r="B179" s="150" t="s">
        <v>29</v>
      </c>
      <c r="C179" s="151"/>
      <c r="D179" s="31">
        <f>D21+D66</f>
        <v>2198272.5</v>
      </c>
      <c r="E179" s="31">
        <f>E21+E66</f>
        <v>0</v>
      </c>
      <c r="F179" s="32">
        <f t="shared" si="128"/>
        <v>2198272.5</v>
      </c>
      <c r="G179" s="32">
        <f>G21+G66</f>
        <v>0</v>
      </c>
      <c r="H179" s="32">
        <f t="shared" si="127"/>
        <v>2198272.5</v>
      </c>
      <c r="I179" s="32">
        <f>I21+I66</f>
        <v>0</v>
      </c>
      <c r="J179" s="32">
        <f t="shared" si="89"/>
        <v>2198272.5</v>
      </c>
      <c r="K179" s="32">
        <f>K21+K66</f>
        <v>-546186.19200000004</v>
      </c>
      <c r="L179" s="32">
        <f t="shared" si="90"/>
        <v>1652086.308</v>
      </c>
      <c r="M179" s="32">
        <f>M21+M66</f>
        <v>0</v>
      </c>
      <c r="N179" s="32">
        <f t="shared" si="71"/>
        <v>1652086.308</v>
      </c>
      <c r="O179" s="32">
        <f>O21+O66</f>
        <v>0</v>
      </c>
      <c r="P179" s="32">
        <f t="shared" si="72"/>
        <v>1652086.308</v>
      </c>
      <c r="Q179" s="32">
        <f>Q21+Q66</f>
        <v>0</v>
      </c>
      <c r="R179" s="32">
        <f t="shared" si="133"/>
        <v>1652086.308</v>
      </c>
      <c r="S179" s="32">
        <f>S21+S66</f>
        <v>0</v>
      </c>
      <c r="T179" s="32">
        <f t="shared" si="134"/>
        <v>1652086.308</v>
      </c>
      <c r="U179" s="32">
        <f>U21+U66</f>
        <v>0</v>
      </c>
      <c r="V179" s="32">
        <f t="shared" si="131"/>
        <v>1652086.308</v>
      </c>
      <c r="W179" s="32">
        <f>W21+W66</f>
        <v>0</v>
      </c>
      <c r="X179" s="32">
        <f t="shared" si="132"/>
        <v>1652086.308</v>
      </c>
      <c r="Y179" s="33">
        <f>Y21+Y66</f>
        <v>0</v>
      </c>
      <c r="Z179" s="96">
        <f>X179+Y179</f>
        <v>1652086.308</v>
      </c>
      <c r="AA179" s="32">
        <f>AA21+AA66</f>
        <v>2440167.2999999998</v>
      </c>
      <c r="AB179" s="32">
        <f>AB21+AB66</f>
        <v>0</v>
      </c>
      <c r="AC179" s="32">
        <f>AA179+AB179</f>
        <v>2440167.2999999998</v>
      </c>
      <c r="AD179" s="32">
        <f>AD21+AD66</f>
        <v>0</v>
      </c>
      <c r="AE179" s="32">
        <f>AC179+AD179</f>
        <v>2440167.2999999998</v>
      </c>
      <c r="AF179" s="32">
        <f>AF21+AF66</f>
        <v>0</v>
      </c>
      <c r="AG179" s="32">
        <f>AE179+AF179</f>
        <v>2440167.2999999998</v>
      </c>
      <c r="AH179" s="32">
        <f>AH21+AH66</f>
        <v>-769620.179</v>
      </c>
      <c r="AI179" s="32">
        <f>AG179+AH179</f>
        <v>1670547.1209999998</v>
      </c>
      <c r="AJ179" s="32">
        <f>AJ21+AJ66</f>
        <v>0</v>
      </c>
      <c r="AK179" s="32">
        <f>AI179+AJ179</f>
        <v>1670547.1209999998</v>
      </c>
      <c r="AL179" s="32">
        <f>AL21+AL66</f>
        <v>0</v>
      </c>
      <c r="AM179" s="32">
        <f>AK179+AL179</f>
        <v>1670547.1209999998</v>
      </c>
      <c r="AN179" s="32">
        <f>AN21+AN66</f>
        <v>0</v>
      </c>
      <c r="AO179" s="32">
        <f>AM179+AN179</f>
        <v>1670547.1209999998</v>
      </c>
      <c r="AP179" s="33">
        <f>AP21+AP66</f>
        <v>0</v>
      </c>
      <c r="AQ179" s="96">
        <f>AO179+AP179</f>
        <v>1670547.1209999998</v>
      </c>
      <c r="AR179" s="32">
        <f>AR21+AR66</f>
        <v>2017873.7999999998</v>
      </c>
      <c r="AS179" s="32">
        <f>AS21+AS66</f>
        <v>0</v>
      </c>
      <c r="AT179" s="32">
        <f>AR179+AS179</f>
        <v>2017873.7999999998</v>
      </c>
      <c r="AU179" s="32">
        <f>AU21+AU66</f>
        <v>0</v>
      </c>
      <c r="AV179" s="32">
        <f>AT179+AU179</f>
        <v>2017873.7999999998</v>
      </c>
      <c r="AW179" s="32">
        <f>AW21+AW66</f>
        <v>-174084.66200000001</v>
      </c>
      <c r="AX179" s="32">
        <f>AV179+AW179</f>
        <v>1843789.1379999998</v>
      </c>
      <c r="AY179" s="32">
        <f>AY21+AY66</f>
        <v>0</v>
      </c>
      <c r="AZ179" s="32">
        <f>AX179+AY179</f>
        <v>1843789.1379999998</v>
      </c>
      <c r="BA179" s="32">
        <f>BA21+BA66</f>
        <v>0</v>
      </c>
      <c r="BB179" s="32">
        <f>AZ179+BA179</f>
        <v>1843789.1379999998</v>
      </c>
      <c r="BC179" s="32">
        <f>BC21+BC66</f>
        <v>0</v>
      </c>
      <c r="BD179" s="32">
        <f>BB179+BC179</f>
        <v>1843789.1379999998</v>
      </c>
      <c r="BE179" s="33">
        <f>BE21+BE66</f>
        <v>0</v>
      </c>
      <c r="BF179" s="96">
        <f>BD179+BE179</f>
        <v>1843789.1379999998</v>
      </c>
      <c r="BI179" s="34"/>
    </row>
    <row r="180" spans="1:61" x14ac:dyDescent="0.35">
      <c r="A180" s="92"/>
      <c r="B180" s="150" t="s">
        <v>30</v>
      </c>
      <c r="C180" s="151"/>
      <c r="D180" s="31">
        <f>D67</f>
        <v>217796.3</v>
      </c>
      <c r="E180" s="31">
        <f>E67</f>
        <v>0</v>
      </c>
      <c r="F180" s="32">
        <f t="shared" si="128"/>
        <v>217796.3</v>
      </c>
      <c r="G180" s="32">
        <f>G67</f>
        <v>0</v>
      </c>
      <c r="H180" s="32">
        <f t="shared" si="127"/>
        <v>217796.3</v>
      </c>
      <c r="I180" s="32">
        <f>I67</f>
        <v>0</v>
      </c>
      <c r="J180" s="32">
        <f t="shared" si="89"/>
        <v>217796.3</v>
      </c>
      <c r="K180" s="32">
        <f>K67+K22</f>
        <v>280651.40000000002</v>
      </c>
      <c r="L180" s="32">
        <f t="shared" si="90"/>
        <v>498447.7</v>
      </c>
      <c r="M180" s="32">
        <f>M67+M22</f>
        <v>0</v>
      </c>
      <c r="N180" s="32">
        <f t="shared" si="71"/>
        <v>498447.7</v>
      </c>
      <c r="O180" s="32">
        <f>O67+O22</f>
        <v>0</v>
      </c>
      <c r="P180" s="32">
        <f t="shared" si="72"/>
        <v>498447.7</v>
      </c>
      <c r="Q180" s="32">
        <f>Q67+Q22</f>
        <v>0</v>
      </c>
      <c r="R180" s="32">
        <f t="shared" si="133"/>
        <v>498447.7</v>
      </c>
      <c r="S180" s="32">
        <f>S67+S22</f>
        <v>0</v>
      </c>
      <c r="T180" s="32">
        <f t="shared" si="134"/>
        <v>498447.7</v>
      </c>
      <c r="U180" s="32">
        <f>U67+U22</f>
        <v>0</v>
      </c>
      <c r="V180" s="32">
        <f t="shared" si="131"/>
        <v>498447.7</v>
      </c>
      <c r="W180" s="32">
        <f>W67+W22</f>
        <v>0</v>
      </c>
      <c r="X180" s="32">
        <f t="shared" si="132"/>
        <v>498447.7</v>
      </c>
      <c r="Y180" s="33">
        <f>Y67+Y22</f>
        <v>0</v>
      </c>
      <c r="Z180" s="96">
        <f>X180+Y180</f>
        <v>498447.7</v>
      </c>
      <c r="AA180" s="32">
        <f>AA67</f>
        <v>218954.2</v>
      </c>
      <c r="AB180" s="32">
        <f>AB67</f>
        <v>0</v>
      </c>
      <c r="AC180" s="32">
        <f>AA180+AB180</f>
        <v>218954.2</v>
      </c>
      <c r="AD180" s="32">
        <f>AD67</f>
        <v>0</v>
      </c>
      <c r="AE180" s="32">
        <f>AC180+AD180</f>
        <v>218954.2</v>
      </c>
      <c r="AF180" s="32">
        <f>AF67</f>
        <v>0</v>
      </c>
      <c r="AG180" s="32">
        <f>AE180+AF180</f>
        <v>218954.2</v>
      </c>
      <c r="AH180" s="32">
        <f>AH67+AH22</f>
        <v>671530.1</v>
      </c>
      <c r="AI180" s="32">
        <f>AG180+AH180</f>
        <v>890484.3</v>
      </c>
      <c r="AJ180" s="32">
        <f>AJ67+AJ22</f>
        <v>0</v>
      </c>
      <c r="AK180" s="32">
        <f>AI180+AJ180</f>
        <v>890484.3</v>
      </c>
      <c r="AL180" s="32">
        <f>AL67+AL22</f>
        <v>0</v>
      </c>
      <c r="AM180" s="32">
        <f>AK180+AL180</f>
        <v>890484.3</v>
      </c>
      <c r="AN180" s="32">
        <f>AN67+AN22</f>
        <v>0</v>
      </c>
      <c r="AO180" s="32">
        <f>AM180+AN180</f>
        <v>890484.3</v>
      </c>
      <c r="AP180" s="33">
        <f>AP67+AP22</f>
        <v>0</v>
      </c>
      <c r="AQ180" s="96">
        <f>AO180+AP180</f>
        <v>890484.3</v>
      </c>
      <c r="AR180" s="32">
        <f>AR67</f>
        <v>218954.2</v>
      </c>
      <c r="AS180" s="32">
        <f>AS67</f>
        <v>0</v>
      </c>
      <c r="AT180" s="32">
        <f>AR180+AS180</f>
        <v>218954.2</v>
      </c>
      <c r="AU180" s="32">
        <f>AU67</f>
        <v>0</v>
      </c>
      <c r="AV180" s="32">
        <f>AT180+AU180</f>
        <v>218954.2</v>
      </c>
      <c r="AW180" s="32">
        <f>AW67+AW22</f>
        <v>617168.1</v>
      </c>
      <c r="AX180" s="32">
        <f>AV180+AW180</f>
        <v>836122.3</v>
      </c>
      <c r="AY180" s="32">
        <f>AY67+AY22</f>
        <v>0</v>
      </c>
      <c r="AZ180" s="32">
        <f>AX180+AY180</f>
        <v>836122.3</v>
      </c>
      <c r="BA180" s="32">
        <f>BA67+BA22</f>
        <v>0</v>
      </c>
      <c r="BB180" s="32">
        <f>AZ180+BA180</f>
        <v>836122.3</v>
      </c>
      <c r="BC180" s="32">
        <f>BC67+BC22</f>
        <v>0</v>
      </c>
      <c r="BD180" s="32">
        <f>BB180+BC180</f>
        <v>836122.3</v>
      </c>
      <c r="BE180" s="33">
        <f>BE67+BE22</f>
        <v>0</v>
      </c>
      <c r="BF180" s="96">
        <f>BD180+BE180</f>
        <v>836122.3</v>
      </c>
      <c r="BI180" s="34"/>
    </row>
    <row r="181" spans="1:61" x14ac:dyDescent="0.35">
      <c r="A181" s="92"/>
      <c r="B181" s="150" t="s">
        <v>31</v>
      </c>
      <c r="C181" s="151"/>
      <c r="D181" s="31"/>
      <c r="E181" s="31"/>
      <c r="F181" s="32"/>
      <c r="G181" s="32">
        <f>G23</f>
        <v>150210.70758000002</v>
      </c>
      <c r="H181" s="32">
        <f t="shared" si="127"/>
        <v>150210.70758000002</v>
      </c>
      <c r="I181" s="32">
        <f>I23</f>
        <v>0</v>
      </c>
      <c r="J181" s="32">
        <f t="shared" si="89"/>
        <v>150210.70758000002</v>
      </c>
      <c r="K181" s="32">
        <f>K23</f>
        <v>290108.38799999998</v>
      </c>
      <c r="L181" s="32">
        <f t="shared" si="90"/>
        <v>440319.09557999996</v>
      </c>
      <c r="M181" s="32">
        <f>M23</f>
        <v>0</v>
      </c>
      <c r="N181" s="32">
        <f t="shared" si="71"/>
        <v>440319.09557999996</v>
      </c>
      <c r="O181" s="32">
        <f>O23</f>
        <v>74371.914000000004</v>
      </c>
      <c r="P181" s="32">
        <f t="shared" si="72"/>
        <v>514691.00957999995</v>
      </c>
      <c r="Q181" s="32">
        <f>Q23</f>
        <v>0</v>
      </c>
      <c r="R181" s="32">
        <f t="shared" si="133"/>
        <v>514691.00957999995</v>
      </c>
      <c r="S181" s="32">
        <f>S23</f>
        <v>0</v>
      </c>
      <c r="T181" s="32">
        <f t="shared" si="134"/>
        <v>514691.00957999995</v>
      </c>
      <c r="U181" s="32">
        <f>U23</f>
        <v>0</v>
      </c>
      <c r="V181" s="32">
        <f t="shared" si="131"/>
        <v>514691.00957999995</v>
      </c>
      <c r="W181" s="32">
        <f>W23</f>
        <v>-581.11599999999999</v>
      </c>
      <c r="X181" s="32">
        <f t="shared" si="132"/>
        <v>514109.89357999997</v>
      </c>
      <c r="Y181" s="33">
        <f>Y23</f>
        <v>0</v>
      </c>
      <c r="Z181" s="96">
        <f>X181+Y181</f>
        <v>514109.89357999997</v>
      </c>
      <c r="AA181" s="32"/>
      <c r="AB181" s="32"/>
      <c r="AC181" s="32"/>
      <c r="AD181" s="32">
        <f>AD23</f>
        <v>0</v>
      </c>
      <c r="AE181" s="32">
        <f>AC181+AD181</f>
        <v>0</v>
      </c>
      <c r="AF181" s="32">
        <f>AF23</f>
        <v>0</v>
      </c>
      <c r="AG181" s="32">
        <f>AE181+AF181</f>
        <v>0</v>
      </c>
      <c r="AH181" s="32">
        <f>AH23</f>
        <v>0</v>
      </c>
      <c r="AI181" s="32">
        <f>AG181+AH181</f>
        <v>0</v>
      </c>
      <c r="AJ181" s="32">
        <f>AJ23</f>
        <v>0</v>
      </c>
      <c r="AK181" s="32">
        <f>AI181+AJ181</f>
        <v>0</v>
      </c>
      <c r="AL181" s="32">
        <f>AL23</f>
        <v>0</v>
      </c>
      <c r="AM181" s="32">
        <f>AK181+AL181</f>
        <v>0</v>
      </c>
      <c r="AN181" s="32">
        <f>AN23</f>
        <v>581.11599999999999</v>
      </c>
      <c r="AO181" s="32">
        <f>AM181+AN181</f>
        <v>581.11599999999999</v>
      </c>
      <c r="AP181" s="33">
        <f>AP23</f>
        <v>0</v>
      </c>
      <c r="AQ181" s="96">
        <f>AO181+AP181</f>
        <v>581.11599999999999</v>
      </c>
      <c r="AR181" s="32"/>
      <c r="AS181" s="32"/>
      <c r="AT181" s="32"/>
      <c r="AU181" s="32">
        <f>AU23</f>
        <v>0</v>
      </c>
      <c r="AV181" s="32">
        <f>AT181+AU181</f>
        <v>0</v>
      </c>
      <c r="AW181" s="32">
        <f>AW23</f>
        <v>0</v>
      </c>
      <c r="AX181" s="32">
        <f>AV181+AW181</f>
        <v>0</v>
      </c>
      <c r="AY181" s="32">
        <f>AY23</f>
        <v>0</v>
      </c>
      <c r="AZ181" s="32">
        <f>AX181+AY181</f>
        <v>0</v>
      </c>
      <c r="BA181" s="32">
        <f>BA23</f>
        <v>0</v>
      </c>
      <c r="BB181" s="32">
        <f>AZ181+BA181</f>
        <v>0</v>
      </c>
      <c r="BC181" s="32">
        <f>BC23</f>
        <v>0</v>
      </c>
      <c r="BD181" s="32">
        <f>BB181+BC181</f>
        <v>0</v>
      </c>
      <c r="BE181" s="33">
        <f>BE23</f>
        <v>0</v>
      </c>
      <c r="BF181" s="96">
        <f>BD181+BE181</f>
        <v>0</v>
      </c>
      <c r="BI181" s="34"/>
    </row>
    <row r="182" spans="1:61" x14ac:dyDescent="0.35">
      <c r="A182" s="92"/>
      <c r="B182" s="149" t="s">
        <v>305</v>
      </c>
      <c r="C182" s="149"/>
      <c r="D182" s="64"/>
      <c r="E182" s="64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6"/>
      <c r="Z182" s="119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3"/>
      <c r="AQ182" s="96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3"/>
      <c r="BF182" s="96"/>
      <c r="BI182" s="34"/>
    </row>
    <row r="183" spans="1:61" x14ac:dyDescent="0.35">
      <c r="A183" s="92"/>
      <c r="B183" s="153" t="s">
        <v>306</v>
      </c>
      <c r="C183" s="153"/>
      <c r="D183" s="31">
        <f>D24+D32+D38+D46+D52+D53+D68+D69+D70+D71+D72+D73+D76+D77+D82+D109+D147+D148+D153+D154+D155+D156+D157+D158+D159+D160+D161+D162+D163+D164+D165+D166+D171+D172+D173+D174+D175</f>
        <v>2551684.4999999991</v>
      </c>
      <c r="E183" s="31">
        <f>E24+E32+E38+E46+E52+E53+E68+E69+E70+E71+E72+E73+E76+E77+E82+E109+E147+E148+E153+E154+E155+E156+E157+E158+E159+E160+E161+E162+E163+E164+E165+E166+E171+E172+E173+E174+E175</f>
        <v>0</v>
      </c>
      <c r="F183" s="32">
        <f t="shared" si="128"/>
        <v>2551684.4999999991</v>
      </c>
      <c r="G183" s="32">
        <f>G24+G32+G38+G46+G52+G53+G68+G69+G70+G71+G72+G73+G76+G77+G82+G109+G147+G148+G153+G154+G155+G156+G157+G158+G159+G160+G161+G162+G163+G164+G165+G166+G171+G172+G173+G174+G175+G54+G57+G61+G62+G92+G149+G167+G168+G169+G145+G150</f>
        <v>220740.05675999998</v>
      </c>
      <c r="H183" s="32">
        <f t="shared" si="127"/>
        <v>2772424.5567599991</v>
      </c>
      <c r="I183" s="32">
        <f>I24+I32+I38+I46+I52+I53+I68+I69+I70+I71+I72+I73+I76+I77+I82+I109+I147+I148+I153+I154+I155+I156+I157+I158+I159+I160+I161+I162+I163+I164+I165+I166+I171+I172+I173+I174+I175+I54+I57+I61+I62+I92+I149+I167+I168+I169+I145+I150</f>
        <v>0</v>
      </c>
      <c r="J183" s="32">
        <f t="shared" si="89"/>
        <v>2772424.5567599991</v>
      </c>
      <c r="K183" s="32">
        <f>K24+K32+K38+K46+K52+K53+K68+K69+K70+K71+K72+K73+K76+K77+K82+K109+K147+K148+K153+K154+K155+K156+K157+K158+K159+K160+K161+K162+K163+K164+K165+K166+K171+K172+K173+K174+K175+K54+K57+K61+K62+K92+K149+K167+K168+K169+K145+K150+K93</f>
        <v>-295201.80172000005</v>
      </c>
      <c r="L183" s="32">
        <f t="shared" si="90"/>
        <v>2477222.7550399993</v>
      </c>
      <c r="M183" s="32">
        <f>M24+M32+M38+M46+M52+M53+M68+M69+M70+M71+M72+M73+M76+M77+M82+M109+M147+M148+M153+M154+M155+M156+M157+M158+M159+M160+M161+M162+M163+M164+M165+M166+M171+M172+M173+M174+M175+M54+M57+M61+M62+M92+M149+M167+M168+M169+M145+M150+M93</f>
        <v>0</v>
      </c>
      <c r="N183" s="32">
        <f t="shared" ref="N183:N188" si="135">L183+M183</f>
        <v>2477222.7550399993</v>
      </c>
      <c r="O183" s="32">
        <f>O24+O32+O38+O46+O52+O53+O68+O69+O70+O71+O72+O73+O76+O77+O82+O109+O147+O148+O153+O154+O155+O156+O157+O158+O159+O160+O161+O162+O163+O164+O165+O166+O171+O172+O173+O174+O175+O54+O57+O61+O62+O92+O149+O167+O168+O169+O145+O150+O93+O94+O95+O96+O98+O99</f>
        <v>-111354.658</v>
      </c>
      <c r="P183" s="32">
        <f t="shared" ref="P183:P188" si="136">N183+O183</f>
        <v>2365868.0970399994</v>
      </c>
      <c r="Q183" s="32">
        <f>Q24+Q32+Q38+Q46+Q52+Q53+Q68+Q69+Q70+Q71+Q72+Q73+Q76+Q77+Q82+Q109+Q147+Q148+Q153+Q154+Q155+Q156+Q157+Q158+Q159+Q160+Q161+Q162+Q163+Q164+Q165+Q166+Q171+Q172+Q173+Q174+Q175+Q54+Q57+Q61+Q62+Q92+Q149+Q167+Q168+Q169+Q145+Q150+Q93+Q94+Q95+Q96+Q98+Q99</f>
        <v>0</v>
      </c>
      <c r="R183" s="32">
        <f t="shared" si="133"/>
        <v>2365868.0970399994</v>
      </c>
      <c r="S183" s="32">
        <f>S24+S32+S38+S46+S52+S53+S68+S69+S70+S71+S72+S73+S76+S77+S82+S109+S147+S148+S153+S154+S155+S156+S157+S158+S159+S160+S161+S162+S163+S164+S165+S166+S171+S172+S173+S174+S175+S54+S57+S61+S62+S92+S149+S167+S168+S169+S145+S150+S93+S94+S95+S96+S98+S99</f>
        <v>-125808.717</v>
      </c>
      <c r="T183" s="32">
        <f t="shared" si="134"/>
        <v>2240059.3800399993</v>
      </c>
      <c r="U183" s="32">
        <f>U24+U32+U38+U46+U52+U53+U68+U69+U70+U71+U72+U73+U76+U77+U82+U109+U147+U148+U153+U154+U155+U156+U157+U158+U159+U160+U161+U162+U163+U164+U165+U166+U171+U172+U173+U174+U175+U54+U57+U61+U62+U92+U149+U167+U168+U169+U145+U150+U93+U94+U95+U96+U98+U99</f>
        <v>0</v>
      </c>
      <c r="V183" s="32">
        <f t="shared" si="131"/>
        <v>2240059.3800399993</v>
      </c>
      <c r="W183" s="32">
        <f>W24+W32+W38+W46+W52+W53+W68+W69+W70+W71+W72+W73+W76+W77+W82+W109+W147+W148+W153+W154+W155+W156+W157+W158+W159+W160+W161+W162+W163+W164+W165+W166+W171+W172+W173+W174+W175+W54+W57+W61+W62+W92+W149+W167+W168+W169+W145+W150+W93+W94+W95+W96+W98+W99+W151</f>
        <v>-28351.161</v>
      </c>
      <c r="X183" s="32">
        <f t="shared" si="132"/>
        <v>2211708.2190399994</v>
      </c>
      <c r="Y183" s="33">
        <f>Y24+Y32+Y38+Y46+Y52+Y53+Y68+Y69+Y70+Y71+Y72+Y73+Y76+Y77+Y82+Y109+Y147+Y148+Y153+Y154+Y155+Y156+Y157+Y158+Y159+Y160+Y161+Y162+Y163+Y164+Y165+Y166+Y171+Y172+Y173+Y174+Y175+Y54+Y57+Y61+Y62+Y92+Y149+Y167+Y168+Y169+Y145+Y150+Y93+Y94+Y95+Y96+Y98+Y99+Y151</f>
        <v>-11082.501</v>
      </c>
      <c r="Z183" s="96">
        <f t="shared" ref="Z183:Z188" si="137">X183+Y183</f>
        <v>2200625.7180399993</v>
      </c>
      <c r="AA183" s="32">
        <f>AA24+AA32+AA38+AA46+AA52+AA53+AA68+AA69+AA70+AA71+AA72+AA73+AA76+AA77+AA82+AA109+AA147+AA148+AA153+AA154+AA155+AA156+AA157+AA158+AA159+AA160+AA161+AA162+AA163+AA164+AA165+AA166+AA171+AA172+AA173+AA174+AA175</f>
        <v>2829685</v>
      </c>
      <c r="AB183" s="32">
        <f>AB24+AB32+AB38+AB46+AB52+AB53+AB68+AB69+AB70+AB71+AB72+AB73+AB76+AB77+AB82+AB109+AB147+AB148+AB153+AB154+AB155+AB156+AB157+AB158+AB159+AB160+AB161+AB162+AB163+AB164+AB165+AB166+AB171+AB172+AB173+AB174+AB175</f>
        <v>0</v>
      </c>
      <c r="AC183" s="32">
        <f t="shared" ref="AC183:AC188" si="138">AA183+AB183</f>
        <v>2829685</v>
      </c>
      <c r="AD183" s="32">
        <f>AD24+AD32+AD38+AD46+AD52+AD53+AD68+AD69+AD70+AD71+AD72+AD73+AD76+AD77+AD82+AD109+AD147+AD148+AD153+AD154+AD155+AD156+AD157+AD158+AD159+AD160+AD161+AD162+AD163+AD164+AD165+AD166+AD171+AD172+AD173+AD174+AD175+AD54+AD57+AD61+AD62+AD92+AD149+AD167+AD168+AD169+AD145+AD150</f>
        <v>-313169.8</v>
      </c>
      <c r="AE183" s="32">
        <f t="shared" ref="AE183:AE188" si="139">AC183+AD183</f>
        <v>2516515.2000000002</v>
      </c>
      <c r="AF183" s="32">
        <f>AF24+AF32+AF38+AF46+AF52+AF53+AF68+AF69+AF70+AF71+AF72+AF73+AF76+AF77+AF82+AF109+AF147+AF148+AF153+AF154+AF155+AF156+AF157+AF158+AF159+AF160+AF161+AF162+AF163+AF164+AF165+AF166+AF171+AF172+AF173+AF174+AF175+AF54+AF57+AF61+AF62+AF92+AF149+AF167+AF168+AF169+AF145+AF150</f>
        <v>0</v>
      </c>
      <c r="AG183" s="32">
        <f t="shared" ref="AG183:AG188" si="140">AE183+AF183</f>
        <v>2516515.2000000002</v>
      </c>
      <c r="AH183" s="32">
        <f>AH24+AH32+AH38+AH46+AH52+AH53+AH68+AH69+AH70+AH71+AH72+AH73+AH76+AH77+AH82+AH109+AH147+AH148+AH153+AH154+AH155+AH156+AH157+AH158+AH159+AH160+AH161+AH162+AH163+AH164+AH165+AH166+AH171+AH172+AH173+AH174+AH175+AH54+AH57+AH61+AH62+AH92+AH149+AH167+AH168+AH169+AH145+AH150+AH93</f>
        <v>171158.83699999997</v>
      </c>
      <c r="AI183" s="32">
        <f t="shared" ref="AI183:AI188" si="141">AG183+AH183</f>
        <v>2687674.037</v>
      </c>
      <c r="AJ183" s="32">
        <f>AJ24+AJ32+AJ38+AJ46+AJ52+AJ53+AJ68+AJ69+AJ70+AJ71+AJ72+AJ73+AJ76+AJ77+AJ82+AJ109+AJ147+AJ148+AJ153+AJ154+AJ155+AJ156+AJ157+AJ158+AJ159+AJ160+AJ161+AJ162+AJ163+AJ164+AJ165+AJ166+AJ171+AJ172+AJ173+AJ174+AJ175+AJ54+AJ57+AJ61+AJ62+AJ92+AJ149+AJ167+AJ168+AJ169+AJ145+AJ150+AJ93+AJ94+AJ95+AJ96+AJ98+AJ99</f>
        <v>167404.90599999999</v>
      </c>
      <c r="AK183" s="32">
        <f t="shared" ref="AK183:AK188" si="142">AI183+AJ183</f>
        <v>2855078.943</v>
      </c>
      <c r="AL183" s="32">
        <f>AL24+AL32+AL38+AL46+AL52+AL53+AL68+AL69+AL70+AL71+AL72+AL73+AL76+AL77+AL82+AL109+AL147+AL148+AL153+AL154+AL155+AL156+AL157+AL158+AL159+AL160+AL161+AL162+AL163+AL164+AL165+AL166+AL171+AL172+AL173+AL174+AL175+AL54+AL57+AL61+AL62+AL92+AL149+AL167+AL168+AL169+AL145+AL150+AL93+AL94+AL95+AL96+AL98+AL99</f>
        <v>-58854.837999999989</v>
      </c>
      <c r="AM183" s="32">
        <f t="shared" ref="AM183:AM188" si="143">AK183+AL183</f>
        <v>2796224.105</v>
      </c>
      <c r="AN183" s="67">
        <f>AN24+AN32+AN38+AN46+AN52+AN53+AN68+AN69+AN70+AN71+AN72+AN73+AN76+AN77+AN82+AN109+AN147+AN148+AN153+AN154+AN155+AN156+AN157+AN158+AN159+AN160+AN161+AN162+AN163+AN164+AN165+AN166+AN171+AN172+AN173+AN174+AN175+AN54+AN57+AN61+AN62+AN92+AN149+AN167+AN168+AN169+AN145+AN150+AN93+AN94+AN95+AN96+AN98+AN99+AN151</f>
        <v>18040.527999999998</v>
      </c>
      <c r="AO183" s="32">
        <f t="shared" ref="AO183:AO188" si="144">AM183+AN183</f>
        <v>2814264.6329999999</v>
      </c>
      <c r="AP183" s="33">
        <f>AP24+AP32+AP38+AP46+AP52+AP53+AP68+AP69+AP70+AP71+AP72+AP73+AP76+AP77+AP82+AP109+AP147+AP148+AP153+AP154+AP155+AP156+AP157+AP158+AP159+AP160+AP161+AP162+AP163+AP164+AP165+AP166+AP171+AP172+AP173+AP174+AP175+AP54+AP57+AP61+AP62+AP92+AP149+AP167+AP168+AP169+AP145+AP150+AP93+AP94+AP95+AP96+AP98+AP99+AP151</f>
        <v>-184180.76300000001</v>
      </c>
      <c r="AQ183" s="96">
        <f t="shared" ref="AQ183:AQ188" si="145">AO183+AP183</f>
        <v>2630083.87</v>
      </c>
      <c r="AR183" s="32">
        <f>AR24+AR32+AR38+AR46+AR52+AR53+AR68+AR69+AR70+AR71+AR72+AR73+AR76+AR77+AR82+AR109+AR147+AR148+AR153+AR154+AR155+AR156+AR157+AR158+AR159+AR160+AR161+AR162+AR163+AR164+AR165+AR166+AR171+AR172+AR173+AR174+AR175</f>
        <v>1653713.6999999995</v>
      </c>
      <c r="AS183" s="32">
        <f>AS24+AS32+AS38+AS46+AS52+AS53+AS68+AS69+AS70+AS71+AS72+AS73+AS76+AS77+AS82+AS109+AS147+AS148+AS153+AS154+AS155+AS156+AS157+AS158+AS159+AS160+AS161+AS162+AS163+AS164+AS165+AS166+AS171+AS172+AS173+AS174+AS175</f>
        <v>0</v>
      </c>
      <c r="AT183" s="32">
        <f t="shared" ref="AT183:AT188" si="146">AR183+AS183</f>
        <v>1653713.6999999995</v>
      </c>
      <c r="AU183" s="32">
        <f>AU24+AU32+AU38+AU46+AU52+AU53+AU68+AU69+AU70+AU71+AU72+AU73+AU76+AU77+AU82+AU109+AU147+AU148+AU153+AU154+AU155+AU156+AU157+AU158+AU159+AU160+AU161+AU162+AU163+AU164+AU165+AU166+AU171+AU172+AU173+AU174+AU175+AU54+AU57+AU61+AU62+AU92+AU149+AU167+AU168+AU169+AU145+AU150</f>
        <v>3.5999999999999997E-2</v>
      </c>
      <c r="AV183" s="32">
        <f t="shared" ref="AV183:AV188" si="147">AT183+AU183</f>
        <v>1653713.7359999996</v>
      </c>
      <c r="AW183" s="32">
        <f>AW24+AW32+AW38+AW46+AW52+AW53+AW68+AW69+AW70+AW71+AW72+AW73+AW76+AW77+AW82+AW109+AW147+AW148+AW153+AW154+AW155+AW156+AW157+AW158+AW159+AW160+AW161+AW162+AW163+AW164+AW165+AW166+AW171+AW172+AW173+AW174+AW175+AW54+AW57+AW61+AW62+AW92+AW149+AW167+AW168+AW169+AW145+AW150+AW93</f>
        <v>443526.96499999997</v>
      </c>
      <c r="AX183" s="32">
        <f t="shared" ref="AX183:AX188" si="148">AV183+AW183</f>
        <v>2097240.7009999994</v>
      </c>
      <c r="AY183" s="32">
        <f>AY24+AY32+AY38+AY46+AY52+AY53+AY68+AY69+AY70+AY71+AY72+AY73+AY76+AY77+AY82+AY109+AY147+AY148+AY153+AY154+AY155+AY156+AY157+AY158+AY159+AY160+AY161+AY162+AY163+AY164+AY165+AY166+AY171+AY172+AY173+AY174+AY175+AY54+AY57+AY61+AY62+AY92+AY149+AY167+AY168+AY169+AY145+AY150+AY93+AY94+AY95+AY96+AY98+AY99</f>
        <v>240150.24</v>
      </c>
      <c r="AZ183" s="32">
        <f t="shared" ref="AZ183:AZ188" si="149">AX183+AY183</f>
        <v>2337390.9409999996</v>
      </c>
      <c r="BA183" s="32">
        <f>BA24+BA32+BA38+BA46+BA52+BA53+BA68+BA69+BA70+BA71+BA72+BA73+BA76+BA77+BA82+BA109+BA147+BA148+BA153+BA154+BA155+BA156+BA157+BA158+BA159+BA160+BA161+BA162+BA163+BA164+BA165+BA166+BA171+BA172+BA173+BA174+BA175+BA54+BA57+BA61+BA62+BA92+BA149+BA167+BA168+BA169+BA145+BA150+BA93+BA94+BA95+BA96+BA98+BA99</f>
        <v>515871.32299999997</v>
      </c>
      <c r="BB183" s="32">
        <f t="shared" ref="BB183:BB188" si="150">AZ183+BA183</f>
        <v>2853262.2639999995</v>
      </c>
      <c r="BC183" s="67">
        <f>BC24+BC32+BC38+BC46+BC52+BC53+BC68+BC69+BC70+BC71+BC72+BC73+BC76+BC77+BC82+BC109+BC147+BC148+BC153+BC154+BC155+BC156+BC157+BC158+BC159+BC160+BC161+BC162+BC163+BC164+BC165+BC166+BC171+BC172+BC173+BC174+BC175+BC54+BC57+BC61+BC62+BC92+BC149+BC167+BC168+BC169+BC145+BC150+BC93+BC94+BC95+BC96+BC98+BC99+BC151</f>
        <v>75.085999999999999</v>
      </c>
      <c r="BD183" s="32">
        <f t="shared" ref="BD183:BD188" si="151">BB183+BC183</f>
        <v>2853337.3499999996</v>
      </c>
      <c r="BE183" s="33">
        <f>BE24+BE32+BE38+BE46+BE52+BE53+BE68+BE69+BE70+BE71+BE72+BE73+BE76+BE77+BE82+BE109+BE147+BE148+BE153+BE154+BE155+BE156+BE157+BE158+BE159+BE160+BE161+BE162+BE163+BE164+BE165+BE166+BE171+BE172+BE173+BE174+BE175+BE54+BE57+BE61+BE62+BE92+BE149+BE167+BE168+BE169+BE145+BE150+BE93+BE94+BE95+BE96+BE98+BE99+BE151</f>
        <v>180000</v>
      </c>
      <c r="BF183" s="96">
        <f t="shared" ref="BF183:BF188" si="152">BD183+BE183</f>
        <v>3033337.3499999996</v>
      </c>
      <c r="BI183" s="34"/>
    </row>
    <row r="184" spans="1:61" x14ac:dyDescent="0.35">
      <c r="A184" s="92"/>
      <c r="B184" s="153" t="s">
        <v>39</v>
      </c>
      <c r="C184" s="153"/>
      <c r="D184" s="31">
        <f>D28+D43+D51</f>
        <v>67728.399999999994</v>
      </c>
      <c r="E184" s="31">
        <f>E28+E43+E51</f>
        <v>0</v>
      </c>
      <c r="F184" s="32">
        <f t="shared" si="128"/>
        <v>67728.399999999994</v>
      </c>
      <c r="G184" s="32">
        <f>G28+G43+G51</f>
        <v>0</v>
      </c>
      <c r="H184" s="32">
        <f t="shared" si="127"/>
        <v>67728.399999999994</v>
      </c>
      <c r="I184" s="32">
        <f>I28+I43+I51</f>
        <v>0</v>
      </c>
      <c r="J184" s="32">
        <f t="shared" si="89"/>
        <v>67728.399999999994</v>
      </c>
      <c r="K184" s="32">
        <f>K28+K43+K51</f>
        <v>0</v>
      </c>
      <c r="L184" s="32">
        <f t="shared" si="90"/>
        <v>67728.399999999994</v>
      </c>
      <c r="M184" s="32">
        <f>M28+M43+M51</f>
        <v>0</v>
      </c>
      <c r="N184" s="32">
        <f t="shared" si="135"/>
        <v>67728.399999999994</v>
      </c>
      <c r="O184" s="32">
        <f>O28+O43+O51</f>
        <v>0</v>
      </c>
      <c r="P184" s="32">
        <f t="shared" si="136"/>
        <v>67728.399999999994</v>
      </c>
      <c r="Q184" s="32">
        <f>Q28+Q43+Q51</f>
        <v>0</v>
      </c>
      <c r="R184" s="32">
        <f t="shared" si="133"/>
        <v>67728.399999999994</v>
      </c>
      <c r="S184" s="32">
        <f>S28+S43+S51</f>
        <v>0</v>
      </c>
      <c r="T184" s="32">
        <f t="shared" si="134"/>
        <v>67728.399999999994</v>
      </c>
      <c r="U184" s="32">
        <f>U28+U43+U51</f>
        <v>0</v>
      </c>
      <c r="V184" s="32">
        <f t="shared" si="131"/>
        <v>67728.399999999994</v>
      </c>
      <c r="W184" s="32">
        <f>W28+W43+W51</f>
        <v>0</v>
      </c>
      <c r="X184" s="32">
        <f t="shared" si="132"/>
        <v>67728.399999999994</v>
      </c>
      <c r="Y184" s="33">
        <f>Y28+Y43+Y51</f>
        <v>0</v>
      </c>
      <c r="Z184" s="96">
        <f t="shared" si="137"/>
        <v>67728.399999999994</v>
      </c>
      <c r="AA184" s="32">
        <f>AA28+AA43+AA51</f>
        <v>54620.7</v>
      </c>
      <c r="AB184" s="32">
        <f>AB28+AB43+AB51</f>
        <v>0</v>
      </c>
      <c r="AC184" s="32">
        <f t="shared" si="138"/>
        <v>54620.7</v>
      </c>
      <c r="AD184" s="32">
        <f>AD28+AD43+AD51</f>
        <v>0</v>
      </c>
      <c r="AE184" s="32">
        <f t="shared" si="139"/>
        <v>54620.7</v>
      </c>
      <c r="AF184" s="32">
        <f>AF28+AF43+AF51</f>
        <v>0</v>
      </c>
      <c r="AG184" s="32">
        <f t="shared" si="140"/>
        <v>54620.7</v>
      </c>
      <c r="AH184" s="32">
        <f>AH28+AH43+AH51</f>
        <v>0</v>
      </c>
      <c r="AI184" s="32">
        <f t="shared" si="141"/>
        <v>54620.7</v>
      </c>
      <c r="AJ184" s="32">
        <f>AJ28+AJ43+AJ51</f>
        <v>0</v>
      </c>
      <c r="AK184" s="32">
        <f t="shared" si="142"/>
        <v>54620.7</v>
      </c>
      <c r="AL184" s="32">
        <f>AL28+AL43+AL51</f>
        <v>0</v>
      </c>
      <c r="AM184" s="32">
        <f t="shared" si="143"/>
        <v>54620.7</v>
      </c>
      <c r="AN184" s="32">
        <f>AN28+AN43+AN51</f>
        <v>0</v>
      </c>
      <c r="AO184" s="32">
        <f t="shared" si="144"/>
        <v>54620.7</v>
      </c>
      <c r="AP184" s="33">
        <f>AP28+AP43+AP51</f>
        <v>0</v>
      </c>
      <c r="AQ184" s="96">
        <f t="shared" si="145"/>
        <v>54620.7</v>
      </c>
      <c r="AR184" s="32">
        <f>AR28+AR43+AR51</f>
        <v>0</v>
      </c>
      <c r="AS184" s="32">
        <f>AS28+AS43+AS51</f>
        <v>0</v>
      </c>
      <c r="AT184" s="32">
        <f t="shared" si="146"/>
        <v>0</v>
      </c>
      <c r="AU184" s="32">
        <f>AU28+AU43+AU51</f>
        <v>0</v>
      </c>
      <c r="AV184" s="32">
        <f t="shared" si="147"/>
        <v>0</v>
      </c>
      <c r="AW184" s="32">
        <f>AW28+AW43+AW51</f>
        <v>0</v>
      </c>
      <c r="AX184" s="32">
        <f t="shared" si="148"/>
        <v>0</v>
      </c>
      <c r="AY184" s="32">
        <f>AY28+AY43+AY51</f>
        <v>0</v>
      </c>
      <c r="AZ184" s="32">
        <f t="shared" si="149"/>
        <v>0</v>
      </c>
      <c r="BA184" s="32">
        <f>BA28+BA43+BA51</f>
        <v>0</v>
      </c>
      <c r="BB184" s="32">
        <f t="shared" si="150"/>
        <v>0</v>
      </c>
      <c r="BC184" s="32">
        <f>BC28+BC43+BC51</f>
        <v>0</v>
      </c>
      <c r="BD184" s="32">
        <f t="shared" si="151"/>
        <v>0</v>
      </c>
      <c r="BE184" s="33">
        <f>BE28+BE43+BE51</f>
        <v>0</v>
      </c>
      <c r="BF184" s="96">
        <f t="shared" si="152"/>
        <v>0</v>
      </c>
      <c r="BI184" s="34"/>
    </row>
    <row r="185" spans="1:61" x14ac:dyDescent="0.35">
      <c r="A185" s="92"/>
      <c r="B185" s="154" t="s">
        <v>101</v>
      </c>
      <c r="C185" s="155"/>
      <c r="D185" s="31">
        <f>D78+D85+D88</f>
        <v>1499932.6</v>
      </c>
      <c r="E185" s="31">
        <f>E78+E85+E88</f>
        <v>0</v>
      </c>
      <c r="F185" s="32">
        <f t="shared" si="128"/>
        <v>1499932.6</v>
      </c>
      <c r="G185" s="32">
        <f>G78+G85+G88</f>
        <v>333642.24808000005</v>
      </c>
      <c r="H185" s="32">
        <f t="shared" si="127"/>
        <v>1833574.8480800001</v>
      </c>
      <c r="I185" s="32">
        <f>I78+I85+I88</f>
        <v>40856.745559999996</v>
      </c>
      <c r="J185" s="32">
        <f t="shared" si="89"/>
        <v>1874431.5936400001</v>
      </c>
      <c r="K185" s="32">
        <f>K78+K85+K88</f>
        <v>609208.56999999995</v>
      </c>
      <c r="L185" s="32">
        <f t="shared" si="90"/>
        <v>2483640.1636399999</v>
      </c>
      <c r="M185" s="32">
        <f>M78+M85+M88</f>
        <v>0</v>
      </c>
      <c r="N185" s="32">
        <f t="shared" si="135"/>
        <v>2483640.1636399999</v>
      </c>
      <c r="O185" s="32">
        <f>O78+O85+O88</f>
        <v>0</v>
      </c>
      <c r="P185" s="32">
        <f t="shared" si="136"/>
        <v>2483640.1636399999</v>
      </c>
      <c r="Q185" s="32">
        <f>Q78+Q85+Q88</f>
        <v>46931.813000000002</v>
      </c>
      <c r="R185" s="32">
        <f t="shared" si="133"/>
        <v>2530571.97664</v>
      </c>
      <c r="S185" s="32">
        <f>S78+S85+S88</f>
        <v>18226.374</v>
      </c>
      <c r="T185" s="32">
        <f t="shared" si="134"/>
        <v>2548798.3506399998</v>
      </c>
      <c r="U185" s="32">
        <f>U78+U85+U88</f>
        <v>969.08699999999999</v>
      </c>
      <c r="V185" s="32">
        <f t="shared" si="131"/>
        <v>2549767.4376399997</v>
      </c>
      <c r="W185" s="32">
        <f>W78+W85+W88</f>
        <v>-253689.4</v>
      </c>
      <c r="X185" s="32">
        <f t="shared" si="132"/>
        <v>2296078.0376399998</v>
      </c>
      <c r="Y185" s="33">
        <f>Y78+Y85+Y88</f>
        <v>0</v>
      </c>
      <c r="Z185" s="96">
        <f t="shared" si="137"/>
        <v>2296078.0376399998</v>
      </c>
      <c r="AA185" s="32">
        <f>AA78+AA85+AA88</f>
        <v>1471214.4</v>
      </c>
      <c r="AB185" s="32">
        <f>AB78+AB85+AB88</f>
        <v>0</v>
      </c>
      <c r="AC185" s="32">
        <f t="shared" si="138"/>
        <v>1471214.4</v>
      </c>
      <c r="AD185" s="32">
        <f>AD78+AD85+AD88</f>
        <v>0</v>
      </c>
      <c r="AE185" s="32">
        <f t="shared" si="139"/>
        <v>1471214.4</v>
      </c>
      <c r="AF185" s="32">
        <f>AF78+AF85+AF88</f>
        <v>0</v>
      </c>
      <c r="AG185" s="32">
        <f t="shared" si="140"/>
        <v>1471214.4</v>
      </c>
      <c r="AH185" s="32">
        <f>AH78+AH85+AH88</f>
        <v>0</v>
      </c>
      <c r="AI185" s="32">
        <f t="shared" si="141"/>
        <v>1471214.4</v>
      </c>
      <c r="AJ185" s="32">
        <f>AJ78+AJ85+AJ88</f>
        <v>0</v>
      </c>
      <c r="AK185" s="32">
        <f t="shared" si="142"/>
        <v>1471214.4</v>
      </c>
      <c r="AL185" s="32">
        <f>AL78+AL85+AL88</f>
        <v>0</v>
      </c>
      <c r="AM185" s="32">
        <f t="shared" si="143"/>
        <v>1471214.4</v>
      </c>
      <c r="AN185" s="32">
        <f>AN78+AN85+AN88</f>
        <v>0</v>
      </c>
      <c r="AO185" s="32">
        <f t="shared" si="144"/>
        <v>1471214.4</v>
      </c>
      <c r="AP185" s="33">
        <f>AP78+AP85+AP88</f>
        <v>0</v>
      </c>
      <c r="AQ185" s="96">
        <f t="shared" si="145"/>
        <v>1471214.4</v>
      </c>
      <c r="AR185" s="32">
        <f>AR78+AR85+AR88</f>
        <v>1560969.7999999998</v>
      </c>
      <c r="AS185" s="32">
        <f>AS78+AS85+AS88</f>
        <v>0</v>
      </c>
      <c r="AT185" s="32">
        <f t="shared" si="146"/>
        <v>1560969.7999999998</v>
      </c>
      <c r="AU185" s="32">
        <f>AU78+AU85+AU88</f>
        <v>-231023.29</v>
      </c>
      <c r="AV185" s="32">
        <f t="shared" si="147"/>
        <v>1329946.5099999998</v>
      </c>
      <c r="AW185" s="32">
        <f>AW78+AW85+AW88</f>
        <v>0</v>
      </c>
      <c r="AX185" s="32">
        <f t="shared" si="148"/>
        <v>1329946.5099999998</v>
      </c>
      <c r="AY185" s="32">
        <f>AY78+AY85+AY88</f>
        <v>0</v>
      </c>
      <c r="AZ185" s="32">
        <f t="shared" si="149"/>
        <v>1329946.5099999998</v>
      </c>
      <c r="BA185" s="32">
        <f>BA78+BA85+BA88</f>
        <v>0</v>
      </c>
      <c r="BB185" s="32">
        <f t="shared" si="150"/>
        <v>1329946.5099999998</v>
      </c>
      <c r="BC185" s="32">
        <f>BC78+BC85+BC88</f>
        <v>0</v>
      </c>
      <c r="BD185" s="32">
        <f t="shared" si="151"/>
        <v>1329946.5099999998</v>
      </c>
      <c r="BE185" s="33">
        <f>BE78+BE85+BE88</f>
        <v>0</v>
      </c>
      <c r="BF185" s="96">
        <f t="shared" si="152"/>
        <v>1329946.5099999998</v>
      </c>
      <c r="BI185" s="34"/>
    </row>
    <row r="186" spans="1:61" x14ac:dyDescent="0.35">
      <c r="A186" s="92"/>
      <c r="B186" s="150" t="s">
        <v>307</v>
      </c>
      <c r="C186" s="155"/>
      <c r="D186" s="31">
        <f>D110+D117+D121+D122+D123+D124+D125+D126+D127+D131</f>
        <v>876308.20000000007</v>
      </c>
      <c r="E186" s="31">
        <f>E110+E117+E121+E122+E123+E124+E125+E126+E127+E131</f>
        <v>-32636.400000000001</v>
      </c>
      <c r="F186" s="32">
        <f t="shared" si="128"/>
        <v>843671.8</v>
      </c>
      <c r="G186" s="32">
        <f>G110+G117+G121+G122+G123+G124+G125+G126+G127+G131+G135+G136+G137+G138+G139</f>
        <v>42664.073599999996</v>
      </c>
      <c r="H186" s="32">
        <f t="shared" si="127"/>
        <v>886335.87360000005</v>
      </c>
      <c r="I186" s="32">
        <f>I110+I117+I121+I122+I123+I124+I125+I126+I127+I131+I135+I136+I137+I138+I139</f>
        <v>38906.247439999999</v>
      </c>
      <c r="J186" s="32">
        <f t="shared" si="89"/>
        <v>925242.12104</v>
      </c>
      <c r="K186" s="32">
        <f>K110+K117+K121+K122+K123+K124+K125+K126+K127+K131+K135+K136+K137+K138+K139+K112</f>
        <v>-276137.50200000004</v>
      </c>
      <c r="L186" s="32">
        <f t="shared" si="90"/>
        <v>649104.61904000002</v>
      </c>
      <c r="M186" s="32">
        <f>M110+M117+M121+M122+M123+M124+M125+M126+M127+M131+M135+M136+M137+M138+M139+M112</f>
        <v>0</v>
      </c>
      <c r="N186" s="32">
        <f t="shared" si="135"/>
        <v>649104.61904000002</v>
      </c>
      <c r="O186" s="32">
        <f>O110+O117+O121+O122+O123+O124+O125+O126+O127+O131+O135+O136+O137+O138+O139+O112+O141</f>
        <v>39128.254000000001</v>
      </c>
      <c r="P186" s="32">
        <f t="shared" si="136"/>
        <v>688232.87303999998</v>
      </c>
      <c r="Q186" s="32">
        <f>Q110+Q117+Q121+Q122+Q123+Q124+Q125+Q126+Q127+Q131+Q135+Q136+Q137+Q138+Q139+Q112+Q141</f>
        <v>-31497.914000000001</v>
      </c>
      <c r="R186" s="32">
        <f t="shared" si="133"/>
        <v>656734.95903999999</v>
      </c>
      <c r="S186" s="32">
        <f>S110+S117+S121+S122+S123+S124+S125+S126+S127+S131+S135+S136+S137+S138+S139+S112+S141+S142</f>
        <v>0</v>
      </c>
      <c r="T186" s="32">
        <f t="shared" si="134"/>
        <v>656734.95903999999</v>
      </c>
      <c r="U186" s="32">
        <f>U110+U117+U121+U122+U123+U124+U125+U126+U127+U131+U135+U136+U137+U138+U139+U112+U141+U142</f>
        <v>0</v>
      </c>
      <c r="V186" s="32">
        <f t="shared" si="131"/>
        <v>656734.95903999999</v>
      </c>
      <c r="W186" s="32">
        <f>W110+W117+W121+W122+W123+W124+W125+W126+W127+W131+W135+W136+W137+W138+W139+W112+W141+W142</f>
        <v>-52980.679999999993</v>
      </c>
      <c r="X186" s="32">
        <f t="shared" si="132"/>
        <v>603754.27903999994</v>
      </c>
      <c r="Y186" s="33">
        <f>Y110+Y117+Y121+Y122+Y123+Y124+Y125+Y126+Y127+Y131+Y135+Y136+Y137+Y138+Y139+Y112+Y141+Y142</f>
        <v>0</v>
      </c>
      <c r="Z186" s="96">
        <f t="shared" si="137"/>
        <v>603754.27903999994</v>
      </c>
      <c r="AA186" s="32">
        <f>AA110+AA117+AA121+AA122+AA123+AA124+AA125+AA126+AA127+AA131</f>
        <v>521975.9</v>
      </c>
      <c r="AB186" s="32">
        <f>AB110+AB117+AB121+AB122+AB123+AB124+AB125+AB126+AB127+AB131</f>
        <v>-135.30000000000001</v>
      </c>
      <c r="AC186" s="32">
        <f t="shared" si="138"/>
        <v>521840.60000000003</v>
      </c>
      <c r="AD186" s="32">
        <f>AD110+AD117+AD121+AD122+AD123+AD124+AD125+AD126+AD127+AD131+AD135+AD136+AD137+AD138+AD139</f>
        <v>43321.919000000002</v>
      </c>
      <c r="AE186" s="32">
        <f t="shared" si="139"/>
        <v>565162.51900000009</v>
      </c>
      <c r="AF186" s="32">
        <f>AF110+AF117+AF121+AF122+AF123+AF124+AF125+AF126+AF127+AF131+AF135+AF136+AF137+AF138+AF139</f>
        <v>-5553.09</v>
      </c>
      <c r="AG186" s="32">
        <f t="shared" si="140"/>
        <v>559609.42900000012</v>
      </c>
      <c r="AH186" s="32">
        <f>AH110+AH117+AH121+AH122+AH123+AH124+AH125+AH126+AH127+AH131+AH135+AH136+AH137+AH138+AH139+AH112</f>
        <v>349349.62199999997</v>
      </c>
      <c r="AI186" s="32">
        <f t="shared" si="141"/>
        <v>908959.05100000009</v>
      </c>
      <c r="AJ186" s="32">
        <f>AJ110+AJ117+AJ121+AJ122+AJ123+AJ124+AJ125+AJ126+AJ127+AJ131+AJ135+AJ136+AJ137+AJ138+AJ139+AJ112+AJ141</f>
        <v>-396371.46300000005</v>
      </c>
      <c r="AK186" s="32">
        <f t="shared" si="142"/>
        <v>512587.58800000005</v>
      </c>
      <c r="AL186" s="32">
        <f>AL110+AL117+AL121+AL122+AL123+AL124+AL125+AL126+AL127+AL131+AL135+AL136+AL137+AL138+AL139+AL112+AL141+AL142</f>
        <v>0</v>
      </c>
      <c r="AM186" s="32">
        <f t="shared" si="143"/>
        <v>512587.58800000005</v>
      </c>
      <c r="AN186" s="32">
        <f>AN110+AN117+AN121+AN122+AN123+AN124+AN125+AN126+AN127+AN131+AN135+AN136+AN137+AN138+AN139+AN112+AN141+AN142</f>
        <v>14907.064</v>
      </c>
      <c r="AO186" s="32">
        <f t="shared" si="144"/>
        <v>527494.652</v>
      </c>
      <c r="AP186" s="33">
        <f>AP110+AP117+AP121+AP122+AP123+AP124+AP125+AP126+AP127+AP131+AP135+AP136+AP137+AP138+AP139+AP112+AP141+AP142</f>
        <v>0</v>
      </c>
      <c r="AQ186" s="96">
        <f t="shared" si="145"/>
        <v>527494.652</v>
      </c>
      <c r="AR186" s="32">
        <f>AR110+AR117+AR121+AR122+AR123+AR124+AR125+AR126+AR127+AR131</f>
        <v>880673.39999999991</v>
      </c>
      <c r="AS186" s="32">
        <f>AS110+AS117+AS121+AS122+AS123+AS124+AS125+AS126+AS127+AS131</f>
        <v>0</v>
      </c>
      <c r="AT186" s="32">
        <f t="shared" si="146"/>
        <v>880673.39999999991</v>
      </c>
      <c r="AU186" s="32">
        <f>AU110+AU117+AU121+AU122+AU123+AU124+AU125+AU126+AU127+AU131+AU135+AU136+AU137+AU138+AU139</f>
        <v>0</v>
      </c>
      <c r="AV186" s="32">
        <f t="shared" si="147"/>
        <v>880673.39999999991</v>
      </c>
      <c r="AW186" s="32">
        <f>AW110+AW117+AW121+AW122+AW123+AW124+AW125+AW126+AW127+AW131+AW135+AW136+AW137+AW138+AW139+AW112</f>
        <v>91187.88</v>
      </c>
      <c r="AX186" s="32">
        <f t="shared" si="148"/>
        <v>971861.27999999991</v>
      </c>
      <c r="AY186" s="32">
        <f>AY110+AY117+AY121+AY122+AY123+AY124+AY125+AY126+AY127+AY131+AY135+AY136+AY137+AY138+AY139+AY112+AY141</f>
        <v>519857.81500000006</v>
      </c>
      <c r="AZ186" s="32">
        <f t="shared" si="149"/>
        <v>1491719.095</v>
      </c>
      <c r="BA186" s="32">
        <f>BA110+BA117+BA121+BA122+BA123+BA124+BA125+BA126+BA127+BA131+BA135+BA136+BA137+BA138+BA139+BA112+BA141+BA142</f>
        <v>0</v>
      </c>
      <c r="BB186" s="32">
        <f t="shared" si="150"/>
        <v>1491719.095</v>
      </c>
      <c r="BC186" s="32">
        <f>BC110+BC117+BC121+BC122+BC123+BC124+BC125+BC126+BC127+BC131+BC135+BC136+BC137+BC138+BC139+BC112+BC141+BC142</f>
        <v>28412.7</v>
      </c>
      <c r="BD186" s="32">
        <f t="shared" si="151"/>
        <v>1520131.7949999999</v>
      </c>
      <c r="BE186" s="33">
        <f>BE110+BE117+BE121+BE122+BE123+BE124+BE125+BE126+BE127+BE131+BE135+BE136+BE137+BE138+BE139+BE112+BE141+BE142</f>
        <v>0</v>
      </c>
      <c r="BF186" s="96">
        <f t="shared" si="152"/>
        <v>1520131.7949999999</v>
      </c>
      <c r="BI186" s="34"/>
    </row>
    <row r="187" spans="1:61" x14ac:dyDescent="0.35">
      <c r="A187" s="92"/>
      <c r="B187" s="155" t="s">
        <v>88</v>
      </c>
      <c r="C187" s="155"/>
      <c r="D187" s="31">
        <f>D74+D75</f>
        <v>18191</v>
      </c>
      <c r="E187" s="31">
        <f>E74+E75</f>
        <v>0</v>
      </c>
      <c r="F187" s="32">
        <f t="shared" si="128"/>
        <v>18191</v>
      </c>
      <c r="G187" s="32">
        <f>G74+G75+G111</f>
        <v>13660</v>
      </c>
      <c r="H187" s="32">
        <f t="shared" si="127"/>
        <v>31851</v>
      </c>
      <c r="I187" s="32">
        <f>I74+I75+I111</f>
        <v>0</v>
      </c>
      <c r="J187" s="32">
        <f t="shared" si="89"/>
        <v>31851</v>
      </c>
      <c r="K187" s="32">
        <f>K74+K75+K111+K140</f>
        <v>100000</v>
      </c>
      <c r="L187" s="32">
        <f t="shared" si="90"/>
        <v>131851</v>
      </c>
      <c r="M187" s="32">
        <f>M74+M75+M111+M140</f>
        <v>0</v>
      </c>
      <c r="N187" s="32">
        <f t="shared" si="135"/>
        <v>131851</v>
      </c>
      <c r="O187" s="32">
        <f>O74+O75+O111+O140+O97</f>
        <v>-86798.01</v>
      </c>
      <c r="P187" s="32">
        <f t="shared" si="136"/>
        <v>45052.990000000005</v>
      </c>
      <c r="Q187" s="32">
        <f>Q74+Q75+Q111+Q140+Q97</f>
        <v>0</v>
      </c>
      <c r="R187" s="32">
        <f t="shared" si="133"/>
        <v>45052.990000000005</v>
      </c>
      <c r="S187" s="32">
        <f>S74+S75+S111+S140+S97+S100+S101</f>
        <v>-236.82999999999998</v>
      </c>
      <c r="T187" s="32">
        <f t="shared" si="134"/>
        <v>44816.160000000003</v>
      </c>
      <c r="U187" s="32">
        <f>U74+U75+U111+U140+U97+U100+U101</f>
        <v>-15</v>
      </c>
      <c r="V187" s="32">
        <f t="shared" si="131"/>
        <v>44801.16</v>
      </c>
      <c r="W187" s="32">
        <f>W74+W75+W111+W140+W97+W100+W101</f>
        <v>0</v>
      </c>
      <c r="X187" s="32">
        <f t="shared" si="132"/>
        <v>44801.16</v>
      </c>
      <c r="Y187" s="33">
        <f>Y74+Y75+Y111+Y140+Y97+Y100+Y101+Y102+Y103+Y104+Y105+Y106+Y107</f>
        <v>0</v>
      </c>
      <c r="Z187" s="96">
        <f t="shared" si="137"/>
        <v>44801.16</v>
      </c>
      <c r="AA187" s="32">
        <f>AA74+AA75</f>
        <v>0</v>
      </c>
      <c r="AB187" s="32">
        <f>AB74+AB75</f>
        <v>0</v>
      </c>
      <c r="AC187" s="32">
        <f t="shared" si="138"/>
        <v>0</v>
      </c>
      <c r="AD187" s="32">
        <f>AD74+AD75+AD111</f>
        <v>0</v>
      </c>
      <c r="AE187" s="32">
        <f t="shared" si="139"/>
        <v>0</v>
      </c>
      <c r="AF187" s="32">
        <f>AF74+AF75+AF111</f>
        <v>0</v>
      </c>
      <c r="AG187" s="32">
        <f t="shared" si="140"/>
        <v>0</v>
      </c>
      <c r="AH187" s="32">
        <f>AH74+AH75+AH111+AH140</f>
        <v>0</v>
      </c>
      <c r="AI187" s="32">
        <f t="shared" si="141"/>
        <v>0</v>
      </c>
      <c r="AJ187" s="32">
        <f>AJ74+AJ75+AJ111+AJ140+AJ97</f>
        <v>0</v>
      </c>
      <c r="AK187" s="32">
        <f t="shared" si="142"/>
        <v>0</v>
      </c>
      <c r="AL187" s="32">
        <f>AL74+AL75+AL111+AL140+AL97+AL100+AL101</f>
        <v>0</v>
      </c>
      <c r="AM187" s="32">
        <f t="shared" si="143"/>
        <v>0</v>
      </c>
      <c r="AN187" s="32">
        <f>AN74+AN75+AN111+AN140+AN97+AN100+AN101</f>
        <v>0</v>
      </c>
      <c r="AO187" s="32">
        <f t="shared" si="144"/>
        <v>0</v>
      </c>
      <c r="AP187" s="68">
        <f>AP74+AP75+AP111+AP140+AP97+AP100+AP101+AP102+AP103+AP104+AP105+AP106+AP107</f>
        <v>197644</v>
      </c>
      <c r="AQ187" s="96">
        <f t="shared" si="145"/>
        <v>197644</v>
      </c>
      <c r="AR187" s="32">
        <f>AR74+AR75</f>
        <v>0</v>
      </c>
      <c r="AS187" s="32">
        <f>AS74+AS75</f>
        <v>0</v>
      </c>
      <c r="AT187" s="32">
        <f t="shared" si="146"/>
        <v>0</v>
      </c>
      <c r="AU187" s="32">
        <f>AU74+AU75+AU111</f>
        <v>0</v>
      </c>
      <c r="AV187" s="32">
        <f t="shared" si="147"/>
        <v>0</v>
      </c>
      <c r="AW187" s="32">
        <f>AW74+AW75+AW111+AW140</f>
        <v>0</v>
      </c>
      <c r="AX187" s="32">
        <f t="shared" si="148"/>
        <v>0</v>
      </c>
      <c r="AY187" s="32">
        <f>AY74+AY75+AY111+AY140+AY97</f>
        <v>0</v>
      </c>
      <c r="AZ187" s="32">
        <f t="shared" si="149"/>
        <v>0</v>
      </c>
      <c r="BA187" s="32">
        <f>BA74+BA75+BA111+BA140+BA97+BA100+BA101</f>
        <v>0</v>
      </c>
      <c r="BB187" s="32">
        <f t="shared" si="150"/>
        <v>0</v>
      </c>
      <c r="BC187" s="32">
        <f>BC74+BC75+BC111+BC140+BC97+BC100+BC101</f>
        <v>0</v>
      </c>
      <c r="BD187" s="32">
        <f t="shared" si="151"/>
        <v>0</v>
      </c>
      <c r="BE187" s="68">
        <f>BE74+BE75+BE111+BE140+BE97+BE100+BE101+BE102+BE103+BE104+BE105+BE106+BE107</f>
        <v>77044</v>
      </c>
      <c r="BF187" s="96">
        <f t="shared" si="152"/>
        <v>77044</v>
      </c>
    </row>
    <row r="188" spans="1:61" x14ac:dyDescent="0.35">
      <c r="A188" s="117"/>
      <c r="B188" s="152" t="s">
        <v>221</v>
      </c>
      <c r="C188" s="152"/>
      <c r="D188" s="31">
        <f>D144</f>
        <v>260000</v>
      </c>
      <c r="E188" s="31">
        <f>E144</f>
        <v>0</v>
      </c>
      <c r="F188" s="32">
        <f t="shared" si="128"/>
        <v>260000</v>
      </c>
      <c r="G188" s="32">
        <f>G144</f>
        <v>0</v>
      </c>
      <c r="H188" s="32">
        <f t="shared" si="127"/>
        <v>260000</v>
      </c>
      <c r="I188" s="32">
        <f>I144</f>
        <v>0</v>
      </c>
      <c r="J188" s="32">
        <f t="shared" ref="J188" si="153">H188+I188</f>
        <v>260000</v>
      </c>
      <c r="K188" s="32">
        <f>K144</f>
        <v>0</v>
      </c>
      <c r="L188" s="32">
        <f t="shared" ref="L188" si="154">J188+K188</f>
        <v>260000</v>
      </c>
      <c r="M188" s="32">
        <f>M144</f>
        <v>0</v>
      </c>
      <c r="N188" s="32">
        <f t="shared" si="135"/>
        <v>260000</v>
      </c>
      <c r="O188" s="32">
        <f>O144</f>
        <v>0</v>
      </c>
      <c r="P188" s="32">
        <f t="shared" si="136"/>
        <v>260000</v>
      </c>
      <c r="Q188" s="32">
        <f>Q144</f>
        <v>0</v>
      </c>
      <c r="R188" s="32">
        <f t="shared" si="133"/>
        <v>260000</v>
      </c>
      <c r="S188" s="32">
        <f>S144</f>
        <v>0</v>
      </c>
      <c r="T188" s="32">
        <f t="shared" si="134"/>
        <v>260000</v>
      </c>
      <c r="U188" s="32">
        <f>U144</f>
        <v>0</v>
      </c>
      <c r="V188" s="32">
        <f t="shared" si="131"/>
        <v>260000</v>
      </c>
      <c r="W188" s="32">
        <f>W144</f>
        <v>0</v>
      </c>
      <c r="X188" s="32">
        <f t="shared" si="132"/>
        <v>260000</v>
      </c>
      <c r="Y188" s="33">
        <f>Y144</f>
        <v>0</v>
      </c>
      <c r="Z188" s="96">
        <f t="shared" si="137"/>
        <v>260000</v>
      </c>
      <c r="AA188" s="32">
        <f>AA144</f>
        <v>0</v>
      </c>
      <c r="AB188" s="32">
        <f>AB144</f>
        <v>0</v>
      </c>
      <c r="AC188" s="32">
        <f t="shared" si="138"/>
        <v>0</v>
      </c>
      <c r="AD188" s="32">
        <f>AD144</f>
        <v>0</v>
      </c>
      <c r="AE188" s="32">
        <f t="shared" si="139"/>
        <v>0</v>
      </c>
      <c r="AF188" s="32">
        <f>AF144</f>
        <v>0</v>
      </c>
      <c r="AG188" s="32">
        <f t="shared" si="140"/>
        <v>0</v>
      </c>
      <c r="AH188" s="32">
        <f>AH144</f>
        <v>0</v>
      </c>
      <c r="AI188" s="32">
        <f t="shared" si="141"/>
        <v>0</v>
      </c>
      <c r="AJ188" s="32">
        <f>AJ144</f>
        <v>0</v>
      </c>
      <c r="AK188" s="32">
        <f t="shared" si="142"/>
        <v>0</v>
      </c>
      <c r="AL188" s="32">
        <f>AL144</f>
        <v>0</v>
      </c>
      <c r="AM188" s="32">
        <f t="shared" si="143"/>
        <v>0</v>
      </c>
      <c r="AN188" s="32">
        <f>AN144</f>
        <v>0</v>
      </c>
      <c r="AO188" s="32">
        <f t="shared" si="144"/>
        <v>0</v>
      </c>
      <c r="AP188" s="33">
        <f>AP144</f>
        <v>0</v>
      </c>
      <c r="AQ188" s="96">
        <f t="shared" si="145"/>
        <v>0</v>
      </c>
      <c r="AR188" s="32">
        <f>AR144</f>
        <v>0</v>
      </c>
      <c r="AS188" s="32">
        <f>AS144</f>
        <v>0</v>
      </c>
      <c r="AT188" s="32">
        <f t="shared" si="146"/>
        <v>0</v>
      </c>
      <c r="AU188" s="32">
        <f>AU144</f>
        <v>0</v>
      </c>
      <c r="AV188" s="32">
        <f t="shared" si="147"/>
        <v>0</v>
      </c>
      <c r="AW188" s="32">
        <f>AW144</f>
        <v>0</v>
      </c>
      <c r="AX188" s="32">
        <f t="shared" si="148"/>
        <v>0</v>
      </c>
      <c r="AY188" s="32">
        <f>AY144</f>
        <v>0</v>
      </c>
      <c r="AZ188" s="32">
        <f t="shared" si="149"/>
        <v>0</v>
      </c>
      <c r="BA188" s="32">
        <f>BA144</f>
        <v>0</v>
      </c>
      <c r="BB188" s="32">
        <f t="shared" si="150"/>
        <v>0</v>
      </c>
      <c r="BC188" s="32">
        <f>BC144</f>
        <v>0</v>
      </c>
      <c r="BD188" s="32">
        <f t="shared" si="151"/>
        <v>0</v>
      </c>
      <c r="BE188" s="33">
        <f>BE144</f>
        <v>0</v>
      </c>
      <c r="BF188" s="96">
        <f t="shared" si="152"/>
        <v>0</v>
      </c>
    </row>
    <row r="189" spans="1:61" x14ac:dyDescent="0.35">
      <c r="X189" s="69"/>
      <c r="Y189" s="70"/>
      <c r="Z189" s="120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70"/>
      <c r="AQ189" s="120"/>
      <c r="AR189" s="69"/>
      <c r="AS189" s="69"/>
      <c r="AT189" s="69"/>
      <c r="AU189" s="69"/>
      <c r="AV189" s="69"/>
      <c r="AW189" s="69"/>
      <c r="AX189" s="69"/>
      <c r="AY189" s="69"/>
      <c r="AZ189" s="69"/>
      <c r="BA189" s="69"/>
      <c r="BB189" s="69"/>
      <c r="BC189" s="69"/>
      <c r="BD189" s="69"/>
      <c r="BE189" s="71"/>
      <c r="BF189" s="120"/>
    </row>
    <row r="190" spans="1:61" x14ac:dyDescent="0.35">
      <c r="BE190" s="8"/>
    </row>
  </sheetData>
  <sheetProtection password="CF5C" sheet="1" objects="1" scenarios="1"/>
  <autoFilter xmlns:x14="http://schemas.microsoft.com/office/spreadsheetml/2009/9/main" ref="A17:BI188">
    <filterColumn colId="1">
      <filters blank="1">
        <mc:AlternateContent xmlns:mc="http://schemas.openxmlformats.org/markup-compatibility/2006">
          <mc:Choice Requires="x14">
            <x14:filter val="безвозмездные поступления"/>
            <x14:filter val="бюджет Пермского края"/>
            <x14:filter val="в разрезе исполнителей"/>
            <x14:filter val="в том числе"/>
            <x14:filter val="в том числе:"/>
            <x14:filter val="Внешнее благоустройство"/>
            <x14:filter val="Всего:"/>
            <x14:filter val="Выкуп здания центрального теплового пункта, расположенного по улице Ивана Франко, дом 38а"/>
            <x14:filter val="Департамент дорог и благоустройства"/>
            <x14:filter val="Департамент жилищно-коммунального хозяйства"/>
            <x14:filter val="Департамент имущественных отношений"/>
            <x14:filter val="Департамент образования"/>
            <x14:filter val="Дорожное хозяйство"/>
            <x14:filter val="дорожный фонд Пермского края"/>
            <x14:filter val="Жилищно-коммунальное хозяйство"/>
            <x14:filter val="Культура и молодежная политика"/>
            <x14:filter val="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"/>
            <x14:filter val="Образование"/>
            <x14:filter val="Общественная безопасность"/>
            <x14:filter val="Принятие тепловой сети, расположенной по адресу: Пермский край, г. Пермь, Дзержинский район, ул. Гатчинская, 20, в муниципальную собственность"/>
            <x14:filter val="Приобретение в собственность муниципального образования город Пермь нежилого здания"/>
            <x14:filter val="Приобретение жилых помещений для реализации мероприятий, связанных с переселением граждан из непригодного для проживания и аварийного жилищного фонда"/>
            <x14:filter val="Приобретение имущества, расположенного по адресу: Пермский край, г.Пермь, Мотовилихинский район, ул. Журналиста Дементьева (котельная газовая модульная МГК 2,0 МВт; газопровод высокого и среднего давления, ГРПШ (59:01:0000000:89529); земельный участок (59:01:4019087:1557)"/>
            <x14:filter val="Приобретение тепловых сетей, проходящих в границах Дзержинского района города Перми (ул. Хабаровская, Вагонная, Красноводская)"/>
            <x14:filter val="Прочие объекты"/>
            <x14:filter val="Реконструкция автомобильной дороги по ул. Мира на участке от транспортной развязки на пересечении улиц Мира, Стахановская, Карпинского до шоссе Космонавтов"/>
            <x14:filter val="Реконструкция автомобильной дороги по ул. Н. Островского на участке от ул. Революции до ул. Белинского"/>
            <x14:filter val="Реконструкция второй нитки водовода от водовода Гайва-Закамск от НС «подкачка Гайва»  до НС Северная"/>
            <x14:filter val="Реконструкция здания МАУ «Дворец молодежи» г. Перми"/>
            <x14:filter val="Реконструкция здания по ул. Уральской, 110 для размещения общеобразовательной организации г. Перми"/>
            <x14:filter val="Реконструкция здания под размещение общеобразовательной организации по ул. Целинной, 15"/>
            <x14:filter val="Реконструкция канализационной насосной станции «Речник» Дзержинского района города Перми"/>
            <x14:filter val="Реконструкция котельных в городе Перми"/>
            <x14:filter val="Реконструкция ледовой арены МАУ ДО «ДЮЦ «Здоровье»"/>
            <x14:filter val="Реконструкция сетей водоснабжения Кировского района и правобережной части Орджоникидзевского района г. Перми"/>
            <x14:filter val="Реконструкция системы очистки сточных вод в микрорайоне «Крым» Кировского района города Перми"/>
            <x14:filter val="Реконструкция тепловых сетей в городе Перми"/>
            <x14:filter val="Реконструкция ул. Героев Хасана от ул. Хлебозаводская до ул. Василия Васильева"/>
            <x14:filter val="Реконструкция ул. Карпинского от ул. Архитектора Свиязева до ул. Космонавта Леонова"/>
            <x14:filter val="Реконструкция ул. Пермской от ул. Плеханова до ул. Попова"/>
            <x14:filter val="Реконструкция физкультурно-оздоровительного комплекса по адресу: г. Пермь, ул. Рабочая, 9"/>
            <x14:filter val="Санация и строительство 2-й нитки водовода Гайва-Заозерье"/>
            <x14:filter val="Строительство автомобильной дороги по Ивинскому проспекту"/>
            <x14:filter val="Строительство автомобильной дороги по ул. Агатовой"/>
            <x14:filter val="Строительство автомобильной дороги по ул. Монастырской на участке от площади Трех столетий до территории Мотовилихинских заводов"/>
            <x14:filter val="Строительство автомобильной дороги по ул. Углеуральской"/>
            <x14:filter val="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"/>
            <x14:filter val="Строительство водопроводных сетей в микрорайоне «Вышка-1» Мотовилихинского района города Перми"/>
            <x14:filter val="Строительство водопроводных сетей в микрорайоне Левшино"/>
            <x14:filter val="Строительство водопроводных сетей в микрорайоне Новые Ляды"/>
            <x14:filter val="Строительство водопроводных сетей в микрорайоне Турбино"/>
            <x14:filter val="Строительство водопроводных сетей в микрорайоне Чапаевский"/>
            <x14:filter val="Строительство водопроводных сетей в микрорайоне Энергетик"/>
            <x14:filter val="Строительство водопроводных сетей в микрорайоне Январский"/>
            <x14:filter val="Строительство водопроводных сетей по ул. 2-я Мулянская Дзержинского района города Перми"/>
            <x14:filter val="Строительство второй нитки водовода Д-400 мм от ул.Репина до ВНС «Северная» (ул. Кабельщиков, 21) и блокировочной сети водопровода от водовода Д-400 мм по ул. Кабельщиков до сети водопровода Д-200 мм по ул. Карбышева"/>
            <x14:filter val="Строительство городского питомника растений на земельном участке с кадастровым номером 59:01:0000000:91384"/>
            <x14:filter val="Строительство здания общеобразовательного учреждения в Индустриальном районе города Перми"/>
            <x14:filter val="Строительство здания общеобразовательного учреждения в Ленинском районе города Перми"/>
            <x14:filter val="Строительство здания общеобразовательного учреждения по адресу: г. Пермь, ул. Ветлужская"/>
            <x14:filter val="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"/>
            <x14:filter val="Строительство крематория на кладбище «Восточное» города Перми"/>
            <x14:filter val="Строительство ливневой канализации и очистных сооружений для отвода воды с автомобильной дороги по ул. Маршала Жукова и прилегающей территории"/>
            <x14:filter val="Строительство места отвала снега по ул. Промышленной"/>
            <x14:filter val="Строительство места отвала снега по ул. Ласьвинской"/>
            <x14:filter val="Строительство многоквартирного жилого дома на земельном участке с кадастровыми номерами 59:01:0000000:87873, 59:01:0000000:89809, расположенного по адресу: г. Пермь, ул. Нейвинская, 3а, Нейвинская ЗУ 5"/>
            <x14:filter val="Строительство надземного пешеходного перехода «Шпагина» г. Пермь"/>
            <x14:filter val="Строительство напорной канализации по отводу дождевых стоков от здания по ул. Маяковского, 57"/>
            <x14:filter val="Строительство нежилого здания под размещение общественного центра по адресу: г. Пермь, Кировский район, ул. Батумская"/>
            <x14:filter val="Строительство нежилого здания под размещение общественного центра по адресу: г. Пермь, Ленинский район, ул. Борцов Революции, 153а"/>
            <x14:filter val="Строительство нежилого здания под размещение общественного центра по адресу: г. Пермь, Орджоникидзевский район, ул. Кубанская (микрорайон Январский)"/>
            <x14:filter val="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"/>
            <x14:filter val="Строительство нежилого здания под размещение общественного центра по адресу: г. Пермь, Свердловский район, ул. Промысловая (пос. Голый Мыс)"/>
            <x14:filter val="Строительство нового корпуса МАОУ «Инженерная школа» г. Перми по ул. Академика Веденеева"/>
            <x14:filter val="Строительство очистных сооружений и водоотвода ливневых стоков по ул. Куйбышева, 1 от ул. Петропавловской до выпуска"/>
            <x14:filter val="Строительство очистных сооружений и водоотвода ливневых стоков по ул. Куфонина от ул. Трамвайной до ул. Подлесной до выпуска"/>
            <x14:filter val="Строительство плавательного бассейна по адресу: ул. Гайвинская, 50"/>
            <x14:filter val="Строительство плавательного бассейна по адресу: ул. Гашкова, 20а"/>
            <x14:filter val="Строительство подъездной дороги до лыжно-биатлонного комплекса, расположенного по адресу г. Пермь, ул. Спортивная, 22 («Пермские медведи»)"/>
            <x14:filter val="Строительство пожарного резервуара в д. Ласьвинские хутора Кировского района города Перми"/>
            <x14:filter val="Строительство пожарного резервуара в микрорайоне Акуловский по ул. Красноборская Дзержинского района города Перми"/>
            <x14:filter val="Строительство пожарного резервуара в микрорайоне Бахаревка на пересечении ул. 1-й Бахаревской и ул. Пристанционной Свердловского района города Перми"/>
            <x14:filter val="Строительство пожарного резервуара в микрорайоне Верхнемуллинский по ул. 2-я Открытая Индустриального района города Перми"/>
            <x14:filter val="Строительство пожарного резервуара в микрорайоне Верхняя Васильевка Орджоникидзевского района города Перми"/>
            <x14:filter val="Строительство пожарного резервуара в микрорайоне Вышка-2 по ул. Омской Мотовилихинского района города Перми"/>
            <x14:filter val="Строительство пожарного резервуара в микрорайоне Липовая Гора по ул. 4-й Липогорской Свердловского района города Перми"/>
            <x14:filter val="Строительство пожарного резервуара в микрорайоне Нижняя Васильевка Орджоникидзевского района города Перми"/>
            <x14:filter val="Строительство пожарного резервуара в микрорайоне Новобродовский Свердловского района города Перми"/>
            <x14:filter val="Строительство пожарного резервуара в микрорайоне Пихтовая стрелка Мотовилихинского района города Перми"/>
            <x14:filter val="Строительство пожарного резервуара в микрорайоне Свободный Орджоникидзевского района города Перми"/>
            <x14:filter val="Строительство пожарного резервуара в микрорайоне Социалистический Орджоникидзевского района города Перми"/>
            <x14:filter val="Строительство пожарного резервуара в микрорайоне Химики Орджоникидзевского района города Перми"/>
            <x14:filter val="Строительство пожарного резервуара в микрорайоне Центральная усадьба по ул. Бобруйской Мотовилихинского района города Перми"/>
            <x14:filter val="Строительство пожарного резервуара в микрорайоне Чапаевский Орджоникидзевского района города Перми"/>
            <x14:filter val="Строительство пожарного резервуара по ул. Борцов Революции Ленинского района города Перми"/>
            <x14:filter val="Строительство проезда на участке от ул. Уральской до ул. Степана Разина"/>
            <x14:filter val="Строительство проезда от автомобильной дороги по ул. Советской до объекта регионального значения «Культурно-рекреационное пространство»"/>
            <x14:filter val="Строительство противооползневого сооружения в районе жилых домов по ул. КИМ, 5, 7, ул. Ивановской, 19 и ул. Чехова, 2, 4, 6, 8, 10"/>
            <x14:filter val="Строительство сетей водоснабжения в микрорайоне «Заозерье» для земельных участков многодетных семей"/>
            <x14:filter val="Строительство сети водоотведения в микрорайоне Юбилейный по ул. Братская"/>
            <x14:filter val="Строительство скважин для обеспечения населения города Перми резервным водоснабжением, при возникновении чрезвычайных ситуаций"/>
            <x14:filter val="Строительство спортивного зала МАОУ «СОШ № 79» г. Перми"/>
            <x14:filter val="Строительство спортивного зала МАОУ «СОШ № 81» г. Перми"/>
            <x14:filter val="Строительство спортивного зала МАОУ «СОШ № 96» г. Перми"/>
            <x14:filter val="Строительство спортивной трассы для лыжероллеров по адресу: г. Пермь, ул. Агрономическая, 23"/>
            <x14:filter val="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"/>
            <x14:filter val="Управление жилищных отношений"/>
            <x14:filter val="Управление капитального строительства"/>
            <x14:filter val="федеральный бюджет"/>
            <x14:filter val="Физическая культура и спорт"/>
          </mc:Choice>
          <mc:Fallback>
            <filter val="безвозмездные поступления"/>
            <filter val="бюджет Пермского края"/>
            <filter val="в разрезе исполнителей"/>
            <filter val="в том числе"/>
            <filter val="в том числе:"/>
            <filter val="Внешнее благоустройство"/>
            <filter val="Всего:"/>
            <filter val="Выкуп здания центрального теплового пункта, расположенного по улице Ивана Франко, дом 38а"/>
            <filter val="Департамент дорог и благоустройства"/>
            <filter val="Департамент жилищно-коммунального хозяйства"/>
            <filter val="Департамент имущественных отношений"/>
            <filter val="Департамент образования"/>
            <filter val="Дорожное хозяйство"/>
            <filter val="дорожный фонд Пермского края"/>
            <filter val="Жилищно-коммунальное хозяйство"/>
            <filter val="Культура и молодежная политика"/>
            <filter val="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"/>
            <filter val="Образование"/>
            <filter val="Общественная безопасность"/>
            <filter val="Принятие тепловой сети, расположенной по адресу: Пермский край, г. Пермь, Дзержинский район, ул. Гатчинская, 20, в муниципальную собственность"/>
            <filter val="Приобретение в собственность муниципального образования город Пермь нежилого здания"/>
            <filter val="Приобретение жилых помещений для реализации мероприятий, связанных с переселением граждан из непригодного для проживания и аварийного жилищного фонда"/>
            <filter val="Приобретение тепловых сетей, проходящих в границах Дзержинского района города Перми (ул. Хабаровская, Вагонная, Красноводская)"/>
            <filter val="Прочие объекты"/>
            <filter val="Реконструкция автомобильной дороги по ул. Мира на участке от транспортной развязки на пересечении улиц Мира, Стахановская, Карпинского до шоссе Космонавтов"/>
            <filter val="Реконструкция автомобильной дороги по ул. Н. Островского на участке от ул. Революции до ул. Белинского"/>
            <filter val="Реконструкция второй нитки водовода от водовода Гайва-Закамск от НС «подкачка Гайва»  до НС Северная"/>
            <filter val="Реконструкция здания МАУ «Дворец молодежи» г. Перми"/>
            <filter val="Реконструкция здания по ул. Уральской, 110 для размещения общеобразовательной организации г. Перми"/>
            <filter val="Реконструкция здания под размещение общеобразовательной организации по ул. Целинной, 15"/>
            <filter val="Реконструкция канализационной насосной станции «Речник» Дзержинского района города Перми"/>
            <filter val="Реконструкция котельных в городе Перми"/>
            <filter val="Реконструкция ледовой арены МАУ ДО «ДЮЦ «Здоровье»"/>
            <filter val="Реконструкция сетей водоснабжения Кировского района и правобережной части Орджоникидзевского района г. Перми"/>
            <filter val="Реконструкция системы очистки сточных вод в микрорайоне «Крым» Кировского района города Перми"/>
            <filter val="Реконструкция тепловых сетей в городе Перми"/>
            <filter val="Реконструкция ул. Героев Хасана от ул. Хлебозаводская до ул. Василия Васильева"/>
            <filter val="Реконструкция ул. Карпинского от ул. Архитектора Свиязева до ул. Космонавта Леонова"/>
            <filter val="Реконструкция ул. Пермской от ул. Плеханова до ул. Попова"/>
            <filter val="Реконструкция физкультурно-оздоровительного комплекса по адресу: г. Пермь, ул. Рабочая, 9"/>
            <filter val="Санация и строительство 2-й нитки водовода Гайва-Заозерье"/>
            <filter val="Строительство автомобильной дороги по Ивинскому проспекту"/>
            <filter val="Строительство автомобильной дороги по ул. Агатовой"/>
            <filter val="Строительство автомобильной дороги по ул. Монастырской на участке от площади Трех столетий до территории Мотовилихинских заводов"/>
            <filter val="Строительство автомобильной дороги по ул. Углеуральской"/>
            <filter val="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"/>
            <filter val="Строительство водопроводных сетей в микрорайоне «Вышка-1» Мотовилихинского района города Перми"/>
            <filter val="Строительство водопроводных сетей в микрорайоне Левшино"/>
            <filter val="Строительство водопроводных сетей в микрорайоне Новые Ляды"/>
            <filter val="Строительство водопроводных сетей в микрорайоне Турбино"/>
            <filter val="Строительство водопроводных сетей в микрорайоне Чапаевский"/>
            <filter val="Строительство водопроводных сетей в микрорайоне Энергетик"/>
            <filter val="Строительство водопроводных сетей в микрорайоне Январский"/>
            <filter val="Строительство водопроводных сетей по ул. 2-я Мулянская Дзержинского района города Перми"/>
            <filter val="Строительство второй нитки водовода Д-400 мм от ул.Репина до ВНС «Северная» (ул. Кабельщиков, 21) и блокировочной сети водопровода от водовода Д-400 мм по ул. Кабельщиков до сети водопровода Д-200 мм по ул. Карбышева"/>
            <filter val="Строительство городского питомника растений на земельном участке с кадастровым номером 59:01:0000000:91384"/>
            <filter val="Строительство здания общеобразовательного учреждения в Индустриальном районе города Перми"/>
            <filter val="Строительство здания общеобразовательного учреждения в Ленинском районе города Перми"/>
            <filter val="Строительство здания общеобразовательного учреждения по адресу: г. Пермь, ул. Ветлужская"/>
            <filter val="Строительство крематория на кладбище «Восточное» города Перми"/>
            <filter val="Строительство ливневой канализации и очистных сооружений для отвода воды с автомобильной дороги по ул. Маршала Жукова и прилегающей территории"/>
            <filter val="Строительство места отвала снега по ул. Промышленной"/>
            <filter val="Строительство места отвала снега по ул. Ласьвинской"/>
            <filter val="Строительство многоквартирного жилого дома на земельном участке с кадастровыми номерами 59:01:0000000:87873, 59:01:0000000:89809, расположенного по адресу: г. Пермь, ул. Нейвинская, 3а, Нейвинская ЗУ 5"/>
            <filter val="Строительство надземного пешеходного перехода «Шпагина» г. Пермь"/>
            <filter val="Строительство напорной канализации по отводу дождевых стоков от здания по ул. Маяковского, 57"/>
            <filter val="Строительство нежилого здания под размещение общественного центра по адресу: г. Пермь, Кировский район, ул. Батумская"/>
            <filter val="Строительство нежилого здания под размещение общественного центра по адресу: г. Пермь, Ленинский район, ул. Борцов Революции, 153а"/>
            <filter val="Строительство нежилого здания под размещение общественного центра по адресу: г. Пермь, Орджоникидзевский район, ул. Кубанская (микрорайон Январский)"/>
            <filter val="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"/>
            <filter val="Строительство нежилого здания под размещение общественного центра по адресу: г. Пермь, Свердловский район, ул. Промысловая (пос. Голый Мыс)"/>
            <filter val="Строительство нового корпуса МАОУ «Инженерная школа» г. Перми по ул. Академика Веденеева"/>
            <filter val="Строительство очистных сооружений и водоотвода ливневых стоков по ул. Куйбышева, 1 от ул. Петропавловской до выпуска"/>
            <filter val="Строительство очистных сооружений и водоотвода ливневых стоков по ул. Куфонина от ул. Трамвайной до ул. Подлесной до выпуска"/>
            <filter val="Строительство плавательного бассейна по адресу: ул. Гайвинская, 50"/>
            <filter val="Строительство плавательного бассейна по адресу: ул. Гашкова, 20а"/>
            <filter val="Строительство подъездной дороги до лыжно-биатлонного комплекса, расположенного по адресу г. Пермь, ул. Спортивная, 22 («Пермские медведи»)"/>
            <filter val="Строительство пожарного резервуара в д. Ласьвинские хутора Кировского района города Перми"/>
            <filter val="Строительство пожарного резервуара в микрорайоне Акуловский по ул. Красноборская Дзержинского района города Перми"/>
            <filter val="Строительство пожарного резервуара в микрорайоне Бахаревка на пересечении ул. 1-й Бахаревской и ул. Пристанционной Свердловского района города Перми"/>
            <filter val="Строительство пожарного резервуара в микрорайоне Верхнемуллинский по ул. 2-я Открытая Индустриального района города Перми"/>
            <filter val="Строительство пожарного резервуара в микрорайоне Верхняя Васильевка Орджоникидзевского района города Перми"/>
            <filter val="Строительство пожарного резервуара в микрорайоне Вышка-2 по ул. Омской Мотовилихинского района города Перми"/>
            <filter val="Строительство пожарного резервуара в микрорайоне Липовая Гора по ул. 4-й Липогорской Свердловского района города Перми"/>
            <filter val="Строительство пожарного резервуара в микрорайоне Нижняя Васильевка Орджоникидзевского района города Перми"/>
            <filter val="Строительство пожарного резервуара в микрорайоне Новобродовский Свердловского района города Перми"/>
            <filter val="Строительство пожарного резервуара в микрорайоне Пихтовая стрелка Мотовилихинского района города Перми"/>
            <filter val="Строительство пожарного резервуара в микрорайоне Свободный Орджоникидзевского района города Перми"/>
            <filter val="Строительство пожарного резервуара в микрорайоне Социалистический Орджоникидзевского района города Перми"/>
            <filter val="Строительство пожарного резервуара в микрорайоне Химики Орджоникидзевского района города Перми"/>
            <filter val="Строительство пожарного резервуара в микрорайоне Центральная усадьба по ул. Бобруйской Мотовилихинского района города Перми"/>
            <filter val="Строительство пожарного резервуара в микрорайоне Чапаевский Орджоникидзевского района города Перми"/>
            <filter val="Строительство пожарного резервуара по ул. Борцов Революции Ленинского района города Перми"/>
            <filter val="Строительство проезда на участке от ул. Уральской до ул. Степана Разина"/>
            <filter val="Строительство проезда от автомобильной дороги по ул. Советской до объекта регионального значения «Культурно-рекреационное пространство»"/>
            <filter val="Строительство противооползневого сооружения в районе жилых домов по ул. КИМ, 5, 7, ул. Ивановской, 19 и ул. Чехова, 2, 4, 6, 8, 10"/>
            <filter val="Строительство сетей водоснабжения в микрорайоне «Заозерье» для земельных участков многодетных семей"/>
            <filter val="Строительство сети водоотведения в микрорайоне Юбилейный по ул. Братская"/>
            <filter val="Строительство скважин для обеспечения населения города Перми резервным водоснабжением, при возникновении чрезвычайных ситуаций"/>
            <filter val="Строительство спортивного зала МАОУ «СОШ № 79» г. Перми"/>
            <filter val="Строительство спортивного зала МАОУ «СОШ № 81» г. Перми"/>
            <filter val="Строительство спортивного зала МАОУ «СОШ № 96» г. Перми"/>
            <filter val="Строительство спортивной трассы для лыжероллеров по адресу: г. Пермь, ул. Агрономическая, 23"/>
            <filter val="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"/>
            <filter val="Управление жилищных отношений"/>
            <filter val="Управление капитального строительства"/>
            <filter val="федеральный бюджет"/>
            <filter val="Физическая культура и спорт"/>
          </mc:Fallback>
        </mc:AlternateContent>
      </filters>
    </filterColumn>
    <filterColumn colId="59">
      <filters blank="1"/>
    </filterColumn>
  </autoFilter>
  <mergeCells count="78">
    <mergeCell ref="B188:C188"/>
    <mergeCell ref="B183:C183"/>
    <mergeCell ref="B184:C184"/>
    <mergeCell ref="B185:C185"/>
    <mergeCell ref="B186:C186"/>
    <mergeCell ref="B187:C187"/>
    <mergeCell ref="B178:C178"/>
    <mergeCell ref="B179:C179"/>
    <mergeCell ref="B180:C180"/>
    <mergeCell ref="B181:C181"/>
    <mergeCell ref="B182:C182"/>
    <mergeCell ref="A43:A46"/>
    <mergeCell ref="A51:A52"/>
    <mergeCell ref="B51:B52"/>
    <mergeCell ref="B176:C176"/>
    <mergeCell ref="B177:C177"/>
    <mergeCell ref="BC16:BC17"/>
    <mergeCell ref="BD16:BD17"/>
    <mergeCell ref="BE16:BE17"/>
    <mergeCell ref="BF16:BF17"/>
    <mergeCell ref="A28:A33"/>
    <mergeCell ref="AX16:AX17"/>
    <mergeCell ref="AY16:AY17"/>
    <mergeCell ref="AZ16:AZ17"/>
    <mergeCell ref="BA16:BA17"/>
    <mergeCell ref="BB16:BB17"/>
    <mergeCell ref="AS16:AS17"/>
    <mergeCell ref="AT16:AT17"/>
    <mergeCell ref="AU16:AU17"/>
    <mergeCell ref="AV16:AV17"/>
    <mergeCell ref="AW16:AW17"/>
    <mergeCell ref="AN16:AN17"/>
    <mergeCell ref="AH16:AH17"/>
    <mergeCell ref="AO16:AO17"/>
    <mergeCell ref="AP16:AP17"/>
    <mergeCell ref="AQ16:AQ17"/>
    <mergeCell ref="AR16:AR17"/>
    <mergeCell ref="AI16:AI17"/>
    <mergeCell ref="AJ16:AJ17"/>
    <mergeCell ref="AK16:AK17"/>
    <mergeCell ref="AL16:AL17"/>
    <mergeCell ref="AM16:AM17"/>
    <mergeCell ref="AC16:AC17"/>
    <mergeCell ref="AD16:AD17"/>
    <mergeCell ref="AE16:AE17"/>
    <mergeCell ref="AF16:AF17"/>
    <mergeCell ref="AG16:AG17"/>
    <mergeCell ref="X16:X17"/>
    <mergeCell ref="Y16:Y17"/>
    <mergeCell ref="Z16:Z17"/>
    <mergeCell ref="AA16:AA17"/>
    <mergeCell ref="AB16:AB17"/>
    <mergeCell ref="S16:S17"/>
    <mergeCell ref="T16:T17"/>
    <mergeCell ref="U16:U17"/>
    <mergeCell ref="V16:V17"/>
    <mergeCell ref="W16:W17"/>
    <mergeCell ref="N16:N17"/>
    <mergeCell ref="O16:O17"/>
    <mergeCell ref="P16:P17"/>
    <mergeCell ref="Q16:Q17"/>
    <mergeCell ref="R16:R17"/>
    <mergeCell ref="AQ4:BF4"/>
    <mergeCell ref="A11:BF11"/>
    <mergeCell ref="A12:BF1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</mergeCells>
  <pageMargins left="0.78740157480314965" right="0.15748031496062992" top="0.39370078740157483" bottom="0.55118110236220474" header="0.51181102362204722" footer="0.11811023622047245"/>
  <pageSetup paperSize="9" scale="58" fitToHeight="0" orientation="portrait" useFirstPageNumber="1" r:id="rId1"/>
  <headerFoot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2025-2027</vt:lpstr>
      <vt:lpstr>'2025-2027'!Print_Titles</vt:lpstr>
      <vt:lpstr>'2025-2027'!Заголовки_для_печати</vt:lpstr>
      <vt:lpstr>'2025-2027'!Область_печати</vt:lpstr>
    </vt:vector>
  </TitlesOfParts>
  <Company>Департамент финансов администрации г.Перми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Катцина Анна Владиславовна</dc:creator>
  <cp:lastModifiedBy>Колышкина Елена Владимировна</cp:lastModifiedBy>
  <cp:revision>139</cp:revision>
  <cp:lastPrinted>2025-10-28T06:05:33Z</cp:lastPrinted>
  <dcterms:created xsi:type="dcterms:W3CDTF">2014-02-04T08:37:28Z</dcterms:created>
  <dcterms:modified xsi:type="dcterms:W3CDTF">2025-10-28T06:05:40Z</dcterms:modified>
</cp:coreProperties>
</file>