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6-2028" sheetId="1" state="visible" r:id="rId1"/>
  </sheets>
  <definedNames>
    <definedName name="_xlnm._FilterDatabase" localSheetId="0" hidden="1">'2026-2028'!$A$14:$AA$173</definedName>
    <definedName name="Print_Titles" localSheetId="0" hidden="0">'2026-2028'!$13:$14</definedName>
    <definedName name="_xlnm.Print_Area" localSheetId="0" hidden="0">'2026-2028'!$A$1:$X$172</definedName>
    <definedName name="_xlnm._FilterDatabase" localSheetId="0" hidden="1">'2026-2028'!$A$14:$AA$173</definedName>
  </definedNames>
  <calcPr/>
</workbook>
</file>

<file path=xl/sharedStrings.xml><?xml version="1.0" encoding="utf-8"?>
<sst xmlns="http://schemas.openxmlformats.org/spreadsheetml/2006/main" count="298" uniqueCount="298">
  <si>
    <t xml:space="preserve">ПРИЛОЖЕНИЕ 3</t>
  </si>
  <si>
    <t xml:space="preserve">к решению</t>
  </si>
  <si>
    <t xml:space="preserve">Пермской городской Думы</t>
  </si>
  <si>
    <t xml:space="preserve">от 16.12.2025 № 234</t>
  </si>
  <si>
    <t>ПЕРЕЧЕНЬ</t>
  </si>
  <si>
    <t xml:space="preserve">объектов капитального строительства муниципальной собственности и объектов недвижимого имущества, приобретаемых в муниципальную собственность, на 2026 год и на плановый период 2027 и 2028 годов</t>
  </si>
  <si>
    <t xml:space="preserve">тыс. руб.</t>
  </si>
  <si>
    <t xml:space="preserve">№ п/п</t>
  </si>
  <si>
    <t>Объект</t>
  </si>
  <si>
    <t>Исполнитель</t>
  </si>
  <si>
    <t xml:space="preserve">2026 год</t>
  </si>
  <si>
    <t>Поправки</t>
  </si>
  <si>
    <t xml:space="preserve">Уточнение февраль</t>
  </si>
  <si>
    <t xml:space="preserve">Уточнение май</t>
  </si>
  <si>
    <t xml:space="preserve">2027 год</t>
  </si>
  <si>
    <t xml:space="preserve">2028 год</t>
  </si>
  <si>
    <t>Образование</t>
  </si>
  <si>
    <t>.</t>
  </si>
  <si>
    <t xml:space="preserve">в том числе:</t>
  </si>
  <si>
    <t xml:space="preserve">местный бюджет</t>
  </si>
  <si>
    <t>0</t>
  </si>
  <si>
    <t xml:space="preserve">бюджет Пермского края</t>
  </si>
  <si>
    <t xml:space="preserve">федеральный бюджет</t>
  </si>
  <si>
    <t xml:space="preserve">безвозмездные поступления</t>
  </si>
  <si>
    <t>1.</t>
  </si>
  <si>
    <t xml:space="preserve">Строительство здания общеобразовательного учреждения в Ленинском районе города Перми</t>
  </si>
  <si>
    <t xml:space="preserve">Управление капитального строительства</t>
  </si>
  <si>
    <t xml:space="preserve">0720141970, 07201SН072</t>
  </si>
  <si>
    <t>07201SН070</t>
  </si>
  <si>
    <t>0720141970</t>
  </si>
  <si>
    <t>2.</t>
  </si>
  <si>
    <t xml:space="preserve">Строительство здания общеобразовательного учреждения в Индустриальном районе города Перми</t>
  </si>
  <si>
    <t xml:space="preserve">Департамент образования</t>
  </si>
  <si>
    <t>071Ю450490</t>
  </si>
  <si>
    <t>3.</t>
  </si>
  <si>
    <t>4.</t>
  </si>
  <si>
    <t xml:space="preserve">Строительство нового корпуса МАОУ «Инженерная школа» г. Перми по ул. Академика Веденеева</t>
  </si>
  <si>
    <t>0720141680</t>
  </si>
  <si>
    <t>07201SН071</t>
  </si>
  <si>
    <t>5.</t>
  </si>
  <si>
    <t xml:space="preserve">Строительство здания общеобразовательного учреждения по адресу: г. Пермь, ул. Ветлужская</t>
  </si>
  <si>
    <t>0720141660</t>
  </si>
  <si>
    <t>6.</t>
  </si>
  <si>
    <t xml:space="preserve">Строительство спортивного зала МАОУ «СОШ № 79» г. Перми</t>
  </si>
  <si>
    <t>0730142640</t>
  </si>
  <si>
    <t>7.</t>
  </si>
  <si>
    <t xml:space="preserve">Строительство спортивного зала МАОУ «СОШ № 81» г. Перми</t>
  </si>
  <si>
    <t>0730143510</t>
  </si>
  <si>
    <t xml:space="preserve">Жилищно-коммунальное хозяйство</t>
  </si>
  <si>
    <t>8.</t>
  </si>
  <si>
    <t xml:space="preserve">Реконструкция системы очистки сточных вод в микрорайоне «Крым» Кировского района города Перми</t>
  </si>
  <si>
    <t>1330141090</t>
  </si>
  <si>
    <t>9.</t>
  </si>
  <si>
    <t xml:space="preserve">Строительство водопроводных сетей в микрорайоне «Вышка-1» Мотовилихинского района города Перми</t>
  </si>
  <si>
    <t>1330141220</t>
  </si>
  <si>
    <t>10.</t>
  </si>
  <si>
    <t xml:space="preserve">Строительство водопроводных сетей в микрорайоне Турбино</t>
  </si>
  <si>
    <t>1330141770</t>
  </si>
  <si>
    <t>11.</t>
  </si>
  <si>
    <t xml:space="preserve">Строительство водопроводных сетей в микрорайоне Левшино</t>
  </si>
  <si>
    <t>1330142000</t>
  </si>
  <si>
    <t>12.</t>
  </si>
  <si>
    <t xml:space="preserve">Реконструкция канализационной насосной станции «Речник» Дзержинского района города Перми</t>
  </si>
  <si>
    <t>1330142360</t>
  </si>
  <si>
    <t>13.</t>
  </si>
  <si>
    <t xml:space="preserve">Строительство сетей водоснабжения в микрорайоне «Заозерье» для земельных участков многодетных семей</t>
  </si>
  <si>
    <t>1330143480</t>
  </si>
  <si>
    <t>14.</t>
  </si>
  <si>
    <t xml:space="preserve">Строительство водопроводных сетей в микрорайоне Энергетик</t>
  </si>
  <si>
    <t>1330142010</t>
  </si>
  <si>
    <t>15.</t>
  </si>
  <si>
    <t xml:space="preserve">Строительство водопроводных сетей в микрорайоне Январский</t>
  </si>
  <si>
    <t>1330142060</t>
  </si>
  <si>
    <t>16.</t>
  </si>
  <si>
    <t xml:space="preserve">Строительство напорной канализации по отводу дождевых стоков от здания по ул. Маяковского, 57</t>
  </si>
  <si>
    <t>1330142100</t>
  </si>
  <si>
    <t>17.</t>
  </si>
  <si>
    <t xml:space="preserve">Строительство водопроводных сетей в микрорайоне Чапаевский</t>
  </si>
  <si>
    <t>1330142110</t>
  </si>
  <si>
    <t>18.</t>
  </si>
  <si>
    <t xml:space="preserve">Строительство сети водоотведения в микрорайоне Юбилейный по ул. Братская</t>
  </si>
  <si>
    <t>1330142130</t>
  </si>
  <si>
    <t>19.</t>
  </si>
  <si>
    <t xml:space="preserve">Строительство альтернативного источника в виде блочно-модульной котельной для снабжения тепловой энергией многоквартирных домов по адресам: шоссе Космонавтов, 322, 324, 326, 326а, 330</t>
  </si>
  <si>
    <t>1330142140</t>
  </si>
  <si>
    <t>20.</t>
  </si>
  <si>
    <t xml:space="preserve">Реконструкция котельных в городе Перми</t>
  </si>
  <si>
    <t xml:space="preserve">Департамент жилищно-коммунального хозяйства</t>
  </si>
  <si>
    <t>1320397521</t>
  </si>
  <si>
    <t>21.</t>
  </si>
  <si>
    <t xml:space="preserve">Реконструкция тепловых сетей в городе Перми</t>
  </si>
  <si>
    <t>1320397522</t>
  </si>
  <si>
    <t>22.</t>
  </si>
  <si>
    <t xml:space="preserve">Техническая модернизация объекта хозяйственного назначения. Реконструкция старого и нового машинных залов, РУ-6кВ, внутриплощадочных сетей. 1 этап реконструкция старого машинного зала</t>
  </si>
  <si>
    <t>1320397523</t>
  </si>
  <si>
    <t>23.</t>
  </si>
  <si>
    <t xml:space="preserve">Реконструкция второй нитки водовода от водовода Гайва-Закамск от НС «подкачка Гайва» до НС Северная</t>
  </si>
  <si>
    <t>1320397524</t>
  </si>
  <si>
    <t>24.</t>
  </si>
  <si>
    <t xml:space="preserve">Строительство второй нитки водовода Д-400 мм от ул.Репина до ВНС «Северная» (ул. Кабельщиков, 21) и блокировочной сети водопровода от водовода Д-400 мм по ул. Кабельщиков до сети водопровода Д-200 мм по ул. Карбышева</t>
  </si>
  <si>
    <t>1320397525</t>
  </si>
  <si>
    <t>25.</t>
  </si>
  <si>
    <t xml:space="preserve">Реконструкция сетей водоснабжения Кировского района и правобережной части Орджоникидзевского района г. Перми</t>
  </si>
  <si>
    <t>1320397526</t>
  </si>
  <si>
    <t>26.</t>
  </si>
  <si>
    <t xml:space="preserve">Приобретение объекта в муниципальную собственность «Сети канализации, водоснабжения по адресу: г. Пермь, Индустриальный район, по ул. Карпинского, 110»</t>
  </si>
  <si>
    <t>1330142250</t>
  </si>
  <si>
    <t xml:space="preserve">Приобретение объекта в муниципальную собственность «Тепловая сеть жилищного комплекса: шоссе Космонавтов, 322, шоссе Космонавтов, 324, шоссе Космонавтов, 326, шоссе Космонавтов, 326А, шоссе Космонавтов, 330»</t>
  </si>
  <si>
    <t>1330142260</t>
  </si>
  <si>
    <t>27.</t>
  </si>
  <si>
    <t xml:space="preserve">Приобретение жилых помещений для реализации мероприятий, связанных с переселением граждан из непригодного для проживания и аварийного жилищного фонда</t>
  </si>
  <si>
    <t xml:space="preserve">Управление жилищных отношений</t>
  </si>
  <si>
    <t xml:space="preserve">1530121480, 15301214С0, 15201SЖ310, 151И26748Z</t>
  </si>
  <si>
    <t>151И267483</t>
  </si>
  <si>
    <t>28.</t>
  </si>
  <si>
    <t xml:space="preserve"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</si>
  <si>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153022С080</t>
  </si>
  <si>
    <t>29.</t>
  </si>
  <si>
    <t xml:space="preserve"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</si>
  <si>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15302R0820</t>
  </si>
  <si>
    <t>30.</t>
  </si>
  <si>
    <t xml:space="preserve">Реконструкция сети ливневой канализации по ул. 1-ой Красноармейской</t>
  </si>
  <si>
    <t xml:space="preserve">13203SЖ201 </t>
  </si>
  <si>
    <t>31.</t>
  </si>
  <si>
    <t xml:space="preserve">Строительство коллектора ливневой канализации по ул. Рабоче-Крестьянской</t>
  </si>
  <si>
    <t xml:space="preserve">13203SЖ202 </t>
  </si>
  <si>
    <t>32.</t>
  </si>
  <si>
    <t xml:space="preserve">Строительство коллектора ливневой канализации по ул. Ленина от Комсомольского проспекта до ул. Клименко</t>
  </si>
  <si>
    <t xml:space="preserve">13203SЖ203 </t>
  </si>
  <si>
    <t>33.</t>
  </si>
  <si>
    <t xml:space="preserve">Строительство коллектора ливневой канализации по ул. Николая Островского</t>
  </si>
  <si>
    <t>13203SЖ204</t>
  </si>
  <si>
    <t>34.</t>
  </si>
  <si>
    <t xml:space="preserve">Реконструкция сети ливневой канализации по ул. Ленина (участки по ул. Крисанова, ул. Плеханова)</t>
  </si>
  <si>
    <t>13203SЖ205</t>
  </si>
  <si>
    <t>35.</t>
  </si>
  <si>
    <t xml:space="preserve">Строительство коллектора ливневой канализации по ул. Монастырская от ул. Окулова до ул. Максима Горького</t>
  </si>
  <si>
    <t>13203SЖ206</t>
  </si>
  <si>
    <t>36.</t>
  </si>
  <si>
    <t xml:space="preserve">Строительство водопроводных сетей по ул. 2-я Мулянская Дзержинского района города Перми</t>
  </si>
  <si>
    <t>1330141780</t>
  </si>
  <si>
    <t>37.</t>
  </si>
  <si>
    <t xml:space="preserve">Строительство водопроводных сетей в микрорайоне Энергетик по ул. Краснослудской</t>
  </si>
  <si>
    <t>1330142030</t>
  </si>
  <si>
    <t>38.</t>
  </si>
  <si>
    <t xml:space="preserve">Приобретение имущества, расположенного по адресу: Пермский край, г.Пермь, Мотовилихинский район, ул. Журналиста Дементьева (котельная газовая модульная МГК 2,0 МВт; газопровод высокого и среднего давления, ГРПШ (59:01:0000000:89529); земельный участок (59:01:4019087:1557)</t>
  </si>
  <si>
    <t>1330142160</t>
  </si>
  <si>
    <t xml:space="preserve">Внешнее благоустройство</t>
  </si>
  <si>
    <t>39.</t>
  </si>
  <si>
    <t xml:space="preserve">Строительство городского питомника растений на земельном участке с кадастровым номером 59:01:0000000:91384</t>
  </si>
  <si>
    <t>1430143570</t>
  </si>
  <si>
    <t>40.</t>
  </si>
  <si>
    <t xml:space="preserve">Строительство надземного пешеходного перехода «Шпагина» г. Пермь </t>
  </si>
  <si>
    <t xml:space="preserve">Департамент дорог и благоустройства </t>
  </si>
  <si>
    <t>10202SЖ412</t>
  </si>
  <si>
    <t>41.</t>
  </si>
  <si>
    <t xml:space="preserve">Строительство крематория на кладбище «Восточное» города Перми</t>
  </si>
  <si>
    <t>1030441120</t>
  </si>
  <si>
    <t>42.</t>
  </si>
  <si>
    <t xml:space="preserve">Строительство места отвала снега по ул. Промышленной</t>
  </si>
  <si>
    <t>1330142040</t>
  </si>
  <si>
    <t xml:space="preserve">Дорожное хозяйство</t>
  </si>
  <si>
    <t xml:space="preserve">дорожный фонд Пермского края</t>
  </si>
  <si>
    <t>43.</t>
  </si>
  <si>
    <t xml:space="preserve">Реконструкция автомобильной дороги по ул. Н. Островского на участке от ул. Революции до ул. Белинского</t>
  </si>
  <si>
    <t xml:space="preserve">Департамент дорог и благоустройства</t>
  </si>
  <si>
    <t> </t>
  </si>
  <si>
    <t xml:space="preserve">10201SД110, 103019Д022</t>
  </si>
  <si>
    <t>10201SД110</t>
  </si>
  <si>
    <t>44.</t>
  </si>
  <si>
    <t xml:space="preserve">Строительство подъездной дороги до лыжно-биатлонного комплекса, расположенного по адресу г. Пермь, ул. Спортивная, 22 («Пермские медведи»)</t>
  </si>
  <si>
    <t>45.</t>
  </si>
  <si>
    <t xml:space="preserve">Строительство автомобильной дороги по ул. Монастырской на участке от площади Трех столетий до территории Мотовилихинских заводов</t>
  </si>
  <si>
    <t xml:space="preserve">103019Д017, 10201SД110</t>
  </si>
  <si>
    <t>46.</t>
  </si>
  <si>
    <t xml:space="preserve">Реконструкция ул. Карпинского от ул. Архитектора Свиязева до ул. Космонавта Леонова</t>
  </si>
  <si>
    <t xml:space="preserve">103019Д010, 10201SД110</t>
  </si>
  <si>
    <t xml:space="preserve">Строительство автомобильной дороги по ул. Агатовой</t>
  </si>
  <si>
    <t>103019Д011</t>
  </si>
  <si>
    <t>47.</t>
  </si>
  <si>
    <t xml:space="preserve">Строительство автомобильной дороги по ул. Углеуральской</t>
  </si>
  <si>
    <t>103019Д012</t>
  </si>
  <si>
    <t>48.</t>
  </si>
  <si>
    <t xml:space="preserve">Строительство очистных сооружений и водоотвода ливневых стоков по ул. Куйбышева, 1 от ул. Петропавловской до выпуска</t>
  </si>
  <si>
    <t>103019Д014</t>
  </si>
  <si>
    <t>49.</t>
  </si>
  <si>
    <t xml:space="preserve">Строительство очистных сооружений и водоотвода ливневых стоков по ул. Куфонина от ул. Трамвайной до ул. Подлесной до выпуска</t>
  </si>
  <si>
    <t>103019Д015</t>
  </si>
  <si>
    <t>50.</t>
  </si>
  <si>
    <t xml:space="preserve">Строительство проезда от автомобильной дороги по ул. Советской до объекта регионального значения «Культурно-рекреационное пространство»</t>
  </si>
  <si>
    <t>103019Д021</t>
  </si>
  <si>
    <t>51.</t>
  </si>
  <si>
    <t xml:space="preserve">Строительство автомобильной дороги по Ивинскому проспекту</t>
  </si>
  <si>
    <t>103019Д024</t>
  </si>
  <si>
    <t>52.</t>
  </si>
  <si>
    <t xml:space="preserve">Строительство проезда на участке от ул. Уральской до ул. Степана Разина</t>
  </si>
  <si>
    <t>103019Д016</t>
  </si>
  <si>
    <t>53.</t>
  </si>
  <si>
    <t xml:space="preserve">Реконструкция Комсомольского проспекта от ул. Ленина до ул. Екатерининской по нечетной стороне, Тр-5в</t>
  </si>
  <si>
    <t>103019Д025</t>
  </si>
  <si>
    <t>54.</t>
  </si>
  <si>
    <t xml:space="preserve">Строительство улично-дорожной сети на участке от ул. Уинской до ул. А. Гайдара</t>
  </si>
  <si>
    <t>103019Д026</t>
  </si>
  <si>
    <t>103019Д022</t>
  </si>
  <si>
    <t>55.</t>
  </si>
  <si>
    <t xml:space="preserve">Строительство ливневой канализации и очистных сооружений для отвода воды с автомобильной дороги по ул. Маршала Жукова и прилегающей территории</t>
  </si>
  <si>
    <t>103019Д013</t>
  </si>
  <si>
    <t>56.</t>
  </si>
  <si>
    <t xml:space="preserve">Реконструкция автомобильной дороги по ул. Мира на участке от транспортной развязки на пересечении улиц Мира, Стахановская, Карпинского до шоссе Космонавтов</t>
  </si>
  <si>
    <t xml:space="preserve">Физическая культура и спорт</t>
  </si>
  <si>
    <t>57.</t>
  </si>
  <si>
    <t xml:space="preserve">Реконструкция ледовой арены МАУ ДО «ДЮЦ «Здоровье»</t>
  </si>
  <si>
    <t>0530141300</t>
  </si>
  <si>
    <t xml:space="preserve">Реконструкция физкультурно-оздоровительного комплекса по адресу: г. Пермь, ул. Рабочая, 9</t>
  </si>
  <si>
    <t>05301SФ280</t>
  </si>
  <si>
    <t xml:space="preserve">Общественная безопасность</t>
  </si>
  <si>
    <t xml:space="preserve">Строительство пожарного резервуара в микрорайоне Новобродовский Свердловского района города Перми</t>
  </si>
  <si>
    <t>0230141650</t>
  </si>
  <si>
    <t>58.</t>
  </si>
  <si>
    <t xml:space="preserve">Строительство пожарного резервуара в микрорайоне Бахаревка на пересечении ул. 1-й Бахаревской и ул. Пристанционной Свердловского района города Перми</t>
  </si>
  <si>
    <t>0230143170</t>
  </si>
  <si>
    <t>59.</t>
  </si>
  <si>
    <t xml:space="preserve">Строительство пожарного резервуара по ул. Мореходной Кировского района города Перми</t>
  </si>
  <si>
    <t>0230142090</t>
  </si>
  <si>
    <t>60.</t>
  </si>
  <si>
    <t xml:space="preserve">Строительство пожарного резервуара в микрорайоне Средняя Курья по ул. Торфяной Ленинского района города Перми</t>
  </si>
  <si>
    <t>0230142120</t>
  </si>
  <si>
    <t>61.</t>
  </si>
  <si>
    <t xml:space="preserve">Строительство пожарного резервуара по ул. Островского поселка Новые Ляды города Перми</t>
  </si>
  <si>
    <t>0230142080</t>
  </si>
  <si>
    <t>62.</t>
  </si>
  <si>
    <t xml:space="preserve">Строительство пожарного резервуара в микрорайоне Вышка-2 по ул. Омской Мотовилихинского района города Перми</t>
  </si>
  <si>
    <t>0230143620</t>
  </si>
  <si>
    <t>63.</t>
  </si>
  <si>
    <t xml:space="preserve">Строительство пожарного резервуара в микрорайоне Липовая Гора
по ул. 4-й Липогорской Свердловского района города Перми</t>
  </si>
  <si>
    <t>0230143610</t>
  </si>
  <si>
    <t>64.</t>
  </si>
  <si>
    <t xml:space="preserve">Строительство пожарного резервуара в микрорайоне Химики Орджоникидзевского района города Перми</t>
  </si>
  <si>
    <t>0230143630</t>
  </si>
  <si>
    <t>65.</t>
  </si>
  <si>
    <t xml:space="preserve">Строительство пожарного резервуара в микрорайоне Пихтовая стрелка Мотовилихинского района города Перми</t>
  </si>
  <si>
    <t>0230141890</t>
  </si>
  <si>
    <t>66.</t>
  </si>
  <si>
    <t xml:space="preserve">Строительство пожарного резервуара в микрорайоне Акуловский
по ул. Красноборская Дзержинского района города Перми</t>
  </si>
  <si>
    <t>0230141900</t>
  </si>
  <si>
    <t>67.</t>
  </si>
  <si>
    <t xml:space="preserve">Строительство пожарного резервуара в микрорайоне Верхняя Васильевка Орджоникидзевского района города Перми</t>
  </si>
  <si>
    <t>0230141920</t>
  </si>
  <si>
    <t>68.</t>
  </si>
  <si>
    <t xml:space="preserve">Строительство пожарного резервуара в микрорайоне Нижняя Васильевка Орджоникидзевского района города Перми</t>
  </si>
  <si>
    <t>0230141960</t>
  </si>
  <si>
    <t>69.</t>
  </si>
  <si>
    <t xml:space="preserve">Строительство пожарного резервуара в микрорайоне Верхнемуллинский по ул. 2-я Открытая Индустриального района города Перми</t>
  </si>
  <si>
    <t>0230141930</t>
  </si>
  <si>
    <t>70.</t>
  </si>
  <si>
    <t xml:space="preserve">Строительство пожарного резервуара в микрорайоне Свободный Орджоникидзевского района города Перми</t>
  </si>
  <si>
    <t>0230141940</t>
  </si>
  <si>
    <t>71.</t>
  </si>
  <si>
    <t xml:space="preserve">Строительство пожарного резервуара в микрорайоне Новые Водники (частный сектор) Кировского района города Перми</t>
  </si>
  <si>
    <t>0230142170</t>
  </si>
  <si>
    <t>72.</t>
  </si>
  <si>
    <t xml:space="preserve">Строительство пожарного резервуара в поселке Соболи Свердловского района города Перми</t>
  </si>
  <si>
    <t>0230142180</t>
  </si>
  <si>
    <t>73.</t>
  </si>
  <si>
    <t xml:space="preserve">Строительство пожарного резервуара в микрорайоне Заостровка (Мулянка) Дзержинского района города Перми</t>
  </si>
  <si>
    <t>0230142190</t>
  </si>
  <si>
    <t>74.</t>
  </si>
  <si>
    <t xml:space="preserve">Строительство пожарного резервуара в поселке Голый Мыс Свердловского района города Перми</t>
  </si>
  <si>
    <t>0230142200</t>
  </si>
  <si>
    <t>75.</t>
  </si>
  <si>
    <t xml:space="preserve">Строительство пожарного резервуара в микрорайоне Крым (частный сектор) Кировского района города Перми</t>
  </si>
  <si>
    <t>0230142210</t>
  </si>
  <si>
    <t>76.</t>
  </si>
  <si>
    <t xml:space="preserve">Строительство пожарного резервуара в поселке Ширяиха Орджоникидзевского района города Перми</t>
  </si>
  <si>
    <t>0230142220</t>
  </si>
  <si>
    <t>77.</t>
  </si>
  <si>
    <t xml:space="preserve">Строительство пожарного резервуара в микрорайоне Язовая Мотовилихинского района города Перми</t>
  </si>
  <si>
    <t>0230142230</t>
  </si>
  <si>
    <t>78.</t>
  </si>
  <si>
    <t xml:space="preserve">Строительство противооползневого сооружения в районе жилых домов по ул. КИМ, 5, 7, ул. Ивановской, 19 и ул. Чехова, 2, 4, 6, 8, 10</t>
  </si>
  <si>
    <t>0230241030</t>
  </si>
  <si>
    <t xml:space="preserve">Прочие объекты</t>
  </si>
  <si>
    <t>79.</t>
  </si>
  <si>
    <t xml:space="preserve">Строительство нежилого здания под размещение общественного центра по адресу: г. Пермь, Свердловский район, ул. Бродовское кольцо (микрорайон Новобродовский)</t>
  </si>
  <si>
    <t>0130141720</t>
  </si>
  <si>
    <t>80.</t>
  </si>
  <si>
    <t xml:space="preserve">Строительство нежилого здания под размещение общественного центра по адресу: г. Пермь, Орджоникидзевский район, ул. Кубанская (микрорайон Январский)</t>
  </si>
  <si>
    <t>0130141750</t>
  </si>
  <si>
    <t>81.</t>
  </si>
  <si>
    <t xml:space="preserve">Строительство нежилого здания под размещение общественного центра по адресу: г. Пермь, Ленинский район, ул. Борцов Революции, 153а</t>
  </si>
  <si>
    <t>0130141730</t>
  </si>
  <si>
    <t>82.</t>
  </si>
  <si>
    <t xml:space="preserve">Строительство нежилого здания под размещение общественного центра по адресу: г. Пермь, Свердловский район, ул. Промысловая (пос. Голый Мыс)</t>
  </si>
  <si>
    <t>0130141740</t>
  </si>
  <si>
    <t>Всего:</t>
  </si>
  <si>
    <t xml:space="preserve">в том числе</t>
  </si>
  <si>
    <t xml:space="preserve">в разрезе исполнителей</t>
  </si>
  <si>
    <t xml:space="preserve">Управление капитального строительства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</si>
</sst>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0"/>
    <numFmt numFmtId="161" formatCode="#,##0.0"/>
  </numFmts>
  <fonts count="8">
    <font>
      <sz val="10.000000"/>
      <color theme="1"/>
      <name val="Arial Cyr"/>
    </font>
    <font>
      <sz val="14.000000"/>
      <name val="Times New Roman"/>
    </font>
    <font>
      <sz val="12.000000"/>
      <name val="Times New Roman"/>
    </font>
    <font>
      <b/>
      <sz val="14.000000"/>
      <name val="Times New Roman"/>
    </font>
    <font>
      <b/>
      <sz val="14.000000"/>
      <color theme="0" tint="0"/>
      <name val="Times New Roman"/>
    </font>
    <font>
      <b/>
      <sz val="12.000000"/>
      <name val="Times New Roman"/>
    </font>
    <font>
      <sz val="14.000000"/>
      <color theme="0" tint="0"/>
      <name val="Times New Roman"/>
    </font>
    <font>
      <sz val="10.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89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0" borderId="0" numFmtId="0" xfId="0" applyFont="1" applyAlignment="1">
      <alignment horizontal="center" vertical="center"/>
    </xf>
    <xf fontId="2" fillId="0" borderId="0" numFmtId="49" xfId="0" applyNumberFormat="1" applyFont="1" applyAlignment="1">
      <alignment horizontal="left" vertical="center"/>
    </xf>
    <xf fontId="1" fillId="0" borderId="0" numFmtId="49" xfId="0" applyNumberFormat="1" applyFont="1" applyAlignment="1">
      <alignment horizontal="left" vertical="center"/>
    </xf>
    <xf fontId="1" fillId="0" borderId="0" numFmtId="0" xfId="0" applyFont="1" applyAlignment="1">
      <alignment horizontal="right" vertical="center"/>
    </xf>
    <xf fontId="3" fillId="0" borderId="0" numFmtId="0" xfId="0" applyFont="1" applyAlignment="1">
      <alignment horizontal="center" vertical="center" wrapText="1"/>
    </xf>
    <xf fontId="2" fillId="0" borderId="0" numFmtId="49" xfId="0" applyNumberFormat="1" applyFont="1" applyAlignment="1">
      <alignment horizontal="left" vertical="center" wrapText="1"/>
    </xf>
    <xf fontId="3" fillId="0" borderId="0" numFmtId="0" xfId="0" applyFont="1" applyAlignment="1">
      <alignment horizontal="center" vertical="top" wrapText="1"/>
    </xf>
    <xf fontId="1" fillId="0" borderId="0" numFmtId="0" xfId="0" applyFont="1" applyAlignment="1">
      <alignment horizontal="left" vertical="center"/>
    </xf>
    <xf fontId="1" fillId="0" borderId="1" numFmtId="0" xfId="0" applyFont="1" applyBorder="1" applyAlignment="1">
      <alignment horizontal="center" vertical="center" wrapText="1"/>
    </xf>
    <xf fontId="1" fillId="0" borderId="1" numFmtId="160" xfId="0" applyNumberFormat="1" applyFont="1" applyBorder="1" applyAlignment="1">
      <alignment horizontal="center" vertical="center" wrapText="1"/>
    </xf>
    <xf fontId="1" fillId="0" borderId="2" numFmtId="160" xfId="0" applyNumberFormat="1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/>
    </xf>
    <xf fontId="1" fillId="0" borderId="1" numFmtId="0" xfId="0" applyFont="1" applyBorder="1" applyAlignment="1">
      <alignment horizontal="center" vertical="center"/>
    </xf>
    <xf fontId="1" fillId="0" borderId="1" numFmtId="160" xfId="0" applyNumberFormat="1" applyFont="1" applyBorder="1" applyAlignment="1">
      <alignment horizontal="center" vertical="center"/>
    </xf>
    <xf fontId="3" fillId="0" borderId="0" numFmtId="0" xfId="0" applyFont="1" applyAlignment="1">
      <alignment vertical="center"/>
    </xf>
    <xf fontId="3" fillId="0" borderId="1" numFmtId="0" xfId="0" applyFont="1" applyBorder="1" applyAlignment="1">
      <alignment horizontal="center" vertical="center"/>
    </xf>
    <xf fontId="3" fillId="0" borderId="1" numFmtId="49" xfId="0" applyNumberFormat="1" applyFont="1" applyBorder="1" applyAlignment="1">
      <alignment horizontal="left" shrinkToFit="1" vertical="center"/>
    </xf>
    <xf fontId="4" fillId="0" borderId="1" numFmtId="49" xfId="0" applyNumberFormat="1" applyFont="1" applyBorder="1" applyAlignment="1">
      <alignment horizontal="left" vertical="center"/>
    </xf>
    <xf fontId="3" fillId="0" borderId="1" numFmtId="160" xfId="0" applyNumberFormat="1" applyFont="1" applyBorder="1" applyAlignment="1">
      <alignment horizontal="right" vertical="center"/>
    </xf>
    <xf fontId="5" fillId="0" borderId="0" numFmtId="49" xfId="0" applyNumberFormat="1" applyFont="1" applyAlignment="1">
      <alignment horizontal="left" vertical="center"/>
    </xf>
    <xf fontId="3" fillId="0" borderId="0" numFmtId="49" xfId="0" applyNumberFormat="1" applyFont="1" applyAlignment="1">
      <alignment horizontal="left" vertical="center"/>
    </xf>
    <xf fontId="1" fillId="0" borderId="1" numFmtId="0" xfId="0" applyFont="1" applyBorder="1" applyAlignment="1">
      <alignment horizontal="center" vertical="top"/>
    </xf>
    <xf fontId="1" fillId="0" borderId="1" numFmtId="49" xfId="0" applyNumberFormat="1" applyFont="1" applyBorder="1" applyAlignment="1">
      <alignment horizontal="left" vertical="top"/>
    </xf>
    <xf fontId="6" fillId="0" borderId="1" numFmtId="49" xfId="0" applyNumberFormat="1" applyFont="1" applyBorder="1" applyAlignment="1">
      <alignment horizontal="left" vertical="top"/>
    </xf>
    <xf fontId="1" fillId="0" borderId="1" numFmtId="160" xfId="0" applyNumberFormat="1" applyFont="1" applyBorder="1" applyAlignment="1">
      <alignment horizontal="right" vertical="center"/>
    </xf>
    <xf fontId="1" fillId="2" borderId="0" numFmtId="0" xfId="0" applyFont="1" applyFill="1"/>
    <xf fontId="1" fillId="2" borderId="1" numFmtId="0" xfId="0" applyFont="1" applyFill="1" applyBorder="1" applyAlignment="1">
      <alignment horizontal="center" vertical="top"/>
    </xf>
    <xf fontId="1" fillId="2" borderId="1" numFmtId="49" xfId="0" applyNumberFormat="1" applyFont="1" applyFill="1" applyBorder="1" applyAlignment="1">
      <alignment vertical="top" wrapText="1"/>
    </xf>
    <xf fontId="1" fillId="2" borderId="1" numFmtId="160" xfId="0" applyNumberFormat="1" applyFont="1" applyFill="1" applyBorder="1" applyAlignment="1">
      <alignment vertical="top"/>
    </xf>
    <xf fontId="1" fillId="2" borderId="1" numFmtId="160" xfId="0" applyNumberFormat="1" applyFont="1" applyFill="1" applyBorder="1" applyAlignment="1">
      <alignment horizontal="right"/>
    </xf>
    <xf fontId="2" fillId="2" borderId="0" numFmtId="49" xfId="0" applyNumberFormat="1" applyFont="1" applyFill="1" applyAlignment="1">
      <alignment horizontal="left"/>
    </xf>
    <xf fontId="1" fillId="2" borderId="0" numFmtId="49" xfId="0" applyNumberFormat="1" applyFont="1" applyFill="1" applyAlignment="1">
      <alignment horizontal="left" vertical="center"/>
    </xf>
    <xf fontId="1" fillId="2" borderId="0" numFmtId="1" xfId="0" applyNumberFormat="1" applyFont="1" applyFill="1" applyAlignment="1">
      <alignment horizontal="left" vertical="center"/>
    </xf>
    <xf fontId="1" fillId="0" borderId="1" numFmtId="49" xfId="0" applyNumberFormat="1" applyFont="1" applyBorder="1" applyAlignment="1">
      <alignment horizontal="left" vertical="top" wrapText="1"/>
    </xf>
    <xf fontId="1" fillId="0" borderId="0" numFmtId="1" xfId="0" applyNumberFormat="1" applyFont="1" applyAlignment="1">
      <alignment horizontal="left" vertical="center"/>
    </xf>
    <xf fontId="1" fillId="0" borderId="1" numFmtId="49" xfId="0" applyNumberFormat="1" applyFont="1" applyBorder="1" applyAlignment="1">
      <alignment horizontal="left" vertical="center" wrapText="1"/>
      <protection hidden="0" locked="1"/>
    </xf>
    <xf fontId="1" fillId="3" borderId="1" numFmtId="160" xfId="0" applyNumberFormat="1" applyFont="1" applyFill="1" applyBorder="1" applyAlignment="1">
      <alignment horizontal="right" vertical="center"/>
    </xf>
    <xf fontId="1" fillId="4" borderId="1" numFmtId="160" xfId="0" applyNumberFormat="1" applyFont="1" applyFill="1" applyBorder="1" applyAlignment="1">
      <alignment horizontal="right" vertical="center"/>
    </xf>
    <xf fontId="2" fillId="5" borderId="0" numFmtId="49" xfId="0" applyNumberFormat="1" applyFont="1" applyFill="1" applyAlignment="1">
      <alignment horizontal="left" vertical="center"/>
    </xf>
    <xf fontId="1" fillId="5" borderId="0" numFmtId="49" xfId="0" applyNumberFormat="1" applyFont="1" applyFill="1" applyAlignment="1">
      <alignment horizontal="left" vertical="center"/>
    </xf>
    <xf fontId="1" fillId="5" borderId="0" numFmtId="1" xfId="0" applyNumberFormat="1" applyFont="1" applyFill="1" applyAlignment="1">
      <alignment horizontal="left" vertical="center"/>
    </xf>
    <xf fontId="6" fillId="0" borderId="1" numFmtId="49" xfId="0" applyNumberFormat="1" applyFont="1" applyBorder="1" applyAlignment="1">
      <alignment horizontal="left" vertical="top" wrapText="1"/>
    </xf>
    <xf fontId="1" fillId="3" borderId="1" numFmtId="0" xfId="0" applyFont="1" applyFill="1" applyBorder="1" applyAlignment="1">
      <alignment horizontal="center" vertical="top"/>
    </xf>
    <xf fontId="1" fillId="3" borderId="1" numFmtId="49" xfId="0" applyNumberFormat="1" applyFont="1" applyFill="1" applyBorder="1" applyAlignment="1">
      <alignment horizontal="left" vertical="top" wrapText="1"/>
    </xf>
    <xf fontId="2" fillId="3" borderId="0" numFmtId="49" xfId="0" applyNumberFormat="1" applyFont="1" applyFill="1" applyAlignment="1">
      <alignment horizontal="left" vertical="center"/>
    </xf>
    <xf fontId="1" fillId="3" borderId="0" numFmtId="49" xfId="0" applyNumberFormat="1" applyFont="1" applyFill="1" applyAlignment="1">
      <alignment horizontal="left" vertical="center"/>
    </xf>
    <xf fontId="1" fillId="3" borderId="0" numFmtId="1" xfId="0" applyNumberFormat="1" applyFont="1" applyFill="1" applyAlignment="1">
      <alignment horizontal="left" vertical="center"/>
    </xf>
    <xf fontId="1" fillId="0" borderId="1" numFmtId="49" xfId="0" applyNumberFormat="1" applyFont="1" applyBorder="1" applyAlignment="1">
      <alignment horizontal="left" vertical="center" wrapText="1"/>
    </xf>
    <xf fontId="1" fillId="6" borderId="1" numFmtId="49" xfId="0" applyNumberFormat="1" applyFont="1" applyFill="1" applyBorder="1" applyAlignment="1">
      <alignment horizontal="left" vertical="top" wrapText="1"/>
    </xf>
    <xf fontId="1" fillId="0" borderId="1" numFmtId="49" xfId="0" applyNumberFormat="1" applyFont="1" applyBorder="1" applyAlignment="1">
      <alignment vertical="top" wrapText="1"/>
    </xf>
    <xf fontId="3" fillId="0" borderId="0" numFmtId="160" xfId="0" applyNumberFormat="1" applyFont="1" applyAlignment="1">
      <alignment horizontal="right" vertical="center"/>
    </xf>
    <xf fontId="6" fillId="0" borderId="1" numFmtId="49" xfId="0" applyNumberFormat="1" applyFont="1" applyBorder="1" applyAlignment="1">
      <alignment horizontal="left" vertical="center" wrapText="1"/>
    </xf>
    <xf fontId="1" fillId="2" borderId="1" numFmtId="160" xfId="0" applyNumberFormat="1" applyFont="1" applyFill="1" applyBorder="1" applyAlignment="1">
      <alignment horizontal="left" vertical="center" wrapText="1"/>
    </xf>
    <xf fontId="1" fillId="2" borderId="1" numFmtId="160" xfId="0" applyNumberFormat="1" applyFont="1" applyFill="1" applyBorder="1" applyAlignment="1">
      <alignment horizontal="right" vertical="center"/>
    </xf>
    <xf fontId="1" fillId="2" borderId="0" numFmtId="160" xfId="0" applyNumberFormat="1" applyFont="1" applyFill="1" applyAlignment="1">
      <alignment horizontal="right" vertical="center"/>
    </xf>
    <xf fontId="2" fillId="2" borderId="0" numFmtId="49" xfId="0" applyNumberFormat="1" applyFont="1" applyFill="1" applyAlignment="1">
      <alignment horizontal="left" vertical="center"/>
    </xf>
    <xf fontId="1" fillId="3" borderId="1" numFmtId="49" xfId="0" applyNumberFormat="1" applyFont="1" applyFill="1" applyBorder="1" applyAlignment="1">
      <alignment horizontal="left" vertical="center" wrapText="1"/>
    </xf>
    <xf fontId="1" fillId="3" borderId="0" numFmtId="0" xfId="0" applyFont="1" applyFill="1"/>
    <xf fontId="1" fillId="0" borderId="0" numFmtId="49" xfId="0" applyNumberFormat="1" applyFont="1" applyAlignment="1">
      <alignment horizontal="left" vertical="center" wrapText="1"/>
      <protection hidden="0" locked="1"/>
    </xf>
    <xf fontId="1" fillId="0" borderId="0" numFmtId="160" xfId="0" applyNumberFormat="1" applyFont="1" applyAlignment="1">
      <alignment horizontal="right" vertical="center"/>
    </xf>
    <xf fontId="7" fillId="0" borderId="0" numFmtId="49" xfId="0" applyNumberFormat="1" applyFont="1" applyAlignment="1">
      <alignment horizontal="left" vertical="center"/>
    </xf>
    <xf fontId="1" fillId="0" borderId="0" numFmtId="49" xfId="0" applyNumberFormat="1" applyFont="1" applyAlignment="1">
      <alignment horizontal="left" vertical="center" wrapText="1"/>
    </xf>
    <xf fontId="1" fillId="2" borderId="1" numFmtId="49" xfId="0" applyNumberFormat="1" applyFont="1" applyFill="1" applyBorder="1" applyAlignment="1">
      <alignment horizontal="left" vertical="top" wrapText="1"/>
    </xf>
    <xf fontId="1" fillId="2" borderId="1" numFmtId="0" xfId="0" applyFont="1" applyFill="1" applyBorder="1" applyAlignment="1">
      <alignment vertical="top" wrapText="1"/>
    </xf>
    <xf fontId="1" fillId="2" borderId="0" numFmtId="160" xfId="0" applyNumberFormat="1" applyFont="1" applyFill="1" applyAlignment="1">
      <alignment horizontal="right"/>
    </xf>
    <xf fontId="1" fillId="3" borderId="1" numFmtId="0" xfId="0" applyFont="1" applyFill="1" applyBorder="1" applyAlignment="1">
      <alignment horizontal="left" vertical="center" wrapText="1"/>
    </xf>
    <xf fontId="1" fillId="4" borderId="0" numFmtId="49" xfId="0" applyNumberFormat="1" applyFont="1" applyFill="1" applyAlignment="1">
      <alignment horizontal="left" vertical="center"/>
    </xf>
    <xf fontId="3" fillId="2" borderId="0" numFmtId="0" xfId="0" applyFont="1" applyFill="1" applyAlignment="1">
      <alignment vertical="center"/>
    </xf>
    <xf fontId="3" fillId="2" borderId="1" numFmtId="0" xfId="0" applyFont="1" applyFill="1" applyBorder="1" applyAlignment="1">
      <alignment horizontal="center" vertical="center"/>
    </xf>
    <xf fontId="3" fillId="2" borderId="1" numFmtId="49" xfId="0" applyNumberFormat="1" applyFont="1" applyFill="1" applyBorder="1" applyAlignment="1">
      <alignment horizontal="left" shrinkToFit="1" vertical="center"/>
    </xf>
    <xf fontId="4" fillId="2" borderId="1" numFmtId="49" xfId="0" applyNumberFormat="1" applyFont="1" applyFill="1" applyBorder="1" applyAlignment="1">
      <alignment horizontal="left" vertical="center"/>
    </xf>
    <xf fontId="3" fillId="2" borderId="1" numFmtId="160" xfId="0" applyNumberFormat="1" applyFont="1" applyFill="1" applyBorder="1" applyAlignment="1">
      <alignment horizontal="right" vertical="center"/>
    </xf>
    <xf fontId="3" fillId="4" borderId="1" numFmtId="160" xfId="0" applyNumberFormat="1" applyFont="1" applyFill="1" applyBorder="1" applyAlignment="1">
      <alignment horizontal="right" vertical="center"/>
    </xf>
    <xf fontId="5" fillId="2" borderId="0" numFmtId="49" xfId="0" applyNumberFormat="1" applyFont="1" applyFill="1" applyAlignment="1">
      <alignment horizontal="left" vertical="center"/>
    </xf>
    <xf fontId="3" fillId="2" borderId="0" numFmtId="49" xfId="0" applyNumberFormat="1" applyFont="1" applyFill="1" applyAlignment="1">
      <alignment horizontal="left" vertical="center"/>
    </xf>
    <xf fontId="1" fillId="4" borderId="1" numFmtId="0" xfId="0" applyFont="1" applyFill="1" applyBorder="1" applyAlignment="1">
      <alignment horizontal="center" vertical="top"/>
    </xf>
    <xf fontId="1" fillId="3" borderId="1" numFmtId="49" xfId="0" applyNumberFormat="1" applyFont="1" applyFill="1" applyBorder="1" applyAlignment="1">
      <alignment horizontal="left" vertical="center" wrapText="1"/>
      <protection hidden="0" locked="1"/>
    </xf>
    <xf fontId="0" fillId="3" borderId="0" numFmtId="0" xfId="0" applyFill="1"/>
    <xf fontId="1" fillId="3" borderId="1" numFmtId="49" xfId="0" applyNumberFormat="1" applyFont="1" applyFill="1" applyBorder="1" applyAlignment="1">
      <alignment horizontal="left" vertical="top" wrapText="1"/>
      <protection hidden="0" locked="1"/>
    </xf>
    <xf fontId="1" fillId="0" borderId="1" numFmtId="49" xfId="0" applyNumberFormat="1" applyFont="1" applyBorder="1" applyAlignment="1">
      <alignment horizontal="left" shrinkToFit="1" vertical="top"/>
    </xf>
    <xf fontId="1" fillId="0" borderId="1" numFmtId="49" xfId="0" applyNumberFormat="1" applyFont="1" applyBorder="1" applyAlignment="1">
      <alignment horizontal="left" shrinkToFit="1" vertical="top" wrapText="1"/>
    </xf>
    <xf fontId="0" fillId="0" borderId="1" numFmtId="49" xfId="0" applyNumberFormat="1" applyBorder="1" applyAlignment="1">
      <alignment horizontal="left" shrinkToFit="1" vertical="top" wrapText="1"/>
    </xf>
    <xf fontId="1" fillId="0" borderId="3" numFmtId="49" xfId="0" applyNumberFormat="1" applyFont="1" applyBorder="1" applyAlignment="1">
      <alignment horizontal="left" shrinkToFit="1" vertical="top" wrapText="1"/>
    </xf>
    <xf fontId="1" fillId="0" borderId="4" numFmtId="49" xfId="0" applyNumberFormat="1" applyFont="1" applyBorder="1" applyAlignment="1">
      <alignment horizontal="left" shrinkToFit="1" vertical="top" wrapText="1"/>
    </xf>
    <xf fontId="1" fillId="0" borderId="1" numFmtId="160" xfId="0" applyNumberFormat="1" applyFont="1" applyBorder="1" applyAlignment="1">
      <alignment horizontal="right" shrinkToFit="1" vertical="center"/>
    </xf>
    <xf fontId="1" fillId="0" borderId="0" numFmtId="161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outlinePr applyStyles="0" summaryBelow="1" summaryRight="1" showOutlineSymbols="1"/>
    <pageSetUpPr autoPageBreaks="1" fitToPage="1"/>
  </sheetPr>
  <sheetViews>
    <sheetView showRuler="1" view="normal" topLeftCell="A161" zoomScale="66" workbookViewId="0">
      <selection activeCell="A135" activeCellId="0" sqref="A135"/>
    </sheetView>
  </sheetViews>
  <sheetFormatPr defaultColWidth="9.140625" defaultRowHeight="12.75"/>
  <cols>
    <col customWidth="1" min="1" max="1" style="1" width="5.5703125"/>
    <col customWidth="1" min="2" max="2" style="2" width="82.7109375"/>
    <col customWidth="1" min="3" max="3" style="2" width="21.28515625"/>
    <col customWidth="1" hidden="1" min="4" max="8" style="3" width="17.5703125"/>
    <col customWidth="1" hidden="1" min="9" max="9" style="3" width="17.28125"/>
    <col customWidth="1" min="10" max="10" style="3" width="17.5703125"/>
    <col customWidth="1" hidden="1" min="11" max="15" style="3" width="17.5703125"/>
    <col customWidth="1" hidden="1" min="16" max="16" style="3" width="17.8515625"/>
    <col customWidth="1" min="17" max="17" style="3" width="17.5703125"/>
    <col customWidth="1" hidden="1" min="18" max="22" style="3" width="17.5703125"/>
    <col customWidth="1" hidden="1" min="23" max="23" style="3" width="17.8515625"/>
    <col customWidth="1" min="24" max="24" style="3" width="17.5703125"/>
    <col customWidth="1" hidden="1" min="25" max="25" style="4" width="49.28125"/>
    <col customWidth="1" hidden="1" min="26" max="26" style="5" width="10"/>
    <col customWidth="1" hidden="1" min="27" max="27" style="1" width="9.42578125"/>
    <col customWidth="1" hidden="1" min="28" max="28" style="1" width="9.140625"/>
    <col customWidth="1" min="29" max="29" style="1" width="9.140625"/>
    <col min="30" max="16384" style="1" width="9.140625"/>
  </cols>
  <sheetData>
    <row r="1" ht="17.25">
      <c r="S1" s="6"/>
      <c r="T1" s="6"/>
      <c r="U1" s="6"/>
      <c r="W1" s="6"/>
      <c r="X1" s="6" t="s">
        <v>0</v>
      </c>
    </row>
    <row r="2" ht="17.25">
      <c r="S2" s="6"/>
      <c r="T2" s="6"/>
      <c r="U2" s="6"/>
      <c r="W2" s="6"/>
      <c r="X2" s="6" t="s">
        <v>1</v>
      </c>
    </row>
    <row r="3" ht="18" customHeight="1">
      <c r="S3" s="6"/>
      <c r="T3" s="6"/>
      <c r="U3" s="6"/>
      <c r="W3" s="6"/>
      <c r="X3" s="6" t="s">
        <v>2</v>
      </c>
    </row>
    <row r="5" ht="17.25">
      <c r="W5" s="6"/>
      <c r="X5" s="6" t="s">
        <v>0</v>
      </c>
    </row>
    <row r="6" ht="17.25">
      <c r="W6" s="6"/>
      <c r="X6" s="6" t="s">
        <v>1</v>
      </c>
    </row>
    <row r="7" ht="17.25">
      <c r="W7" s="6"/>
      <c r="X7" s="6" t="s">
        <v>2</v>
      </c>
    </row>
    <row r="8" ht="17.25">
      <c r="W8" s="6"/>
      <c r="X8" s="6" t="s">
        <v>3</v>
      </c>
    </row>
    <row r="9" ht="15.75" customHeight="1">
      <c r="A9" s="7" t="s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ht="19.5" customHeight="1">
      <c r="A10" s="7" t="s">
        <v>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ht="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ht="17.25">
      <c r="A12" s="9"/>
      <c r="B12" s="10"/>
      <c r="C12" s="10"/>
      <c r="E12" s="3"/>
      <c r="L12" s="3"/>
      <c r="S12" s="6"/>
      <c r="T12" s="6"/>
      <c r="U12" s="6"/>
      <c r="W12" s="6"/>
      <c r="X12" s="6" t="s">
        <v>6</v>
      </c>
    </row>
    <row r="13" s="1" customFormat="1" ht="18.75" customHeight="1">
      <c r="A13" s="11" t="s">
        <v>7</v>
      </c>
      <c r="B13" s="11" t="s">
        <v>8</v>
      </c>
      <c r="C13" s="11" t="s">
        <v>9</v>
      </c>
      <c r="D13" s="12" t="s">
        <v>10</v>
      </c>
      <c r="E13" s="12" t="s">
        <v>11</v>
      </c>
      <c r="F13" s="12" t="s">
        <v>10</v>
      </c>
      <c r="G13" s="13" t="s">
        <v>12</v>
      </c>
      <c r="H13" s="13" t="s">
        <v>10</v>
      </c>
      <c r="I13" s="13" t="s">
        <v>13</v>
      </c>
      <c r="J13" s="13" t="s">
        <v>10</v>
      </c>
      <c r="K13" s="12" t="s">
        <v>14</v>
      </c>
      <c r="L13" s="12" t="s">
        <v>11</v>
      </c>
      <c r="M13" s="12" t="s">
        <v>14</v>
      </c>
      <c r="N13" s="13" t="s">
        <v>12</v>
      </c>
      <c r="O13" s="13" t="s">
        <v>14</v>
      </c>
      <c r="P13" s="13" t="s">
        <v>13</v>
      </c>
      <c r="Q13" s="13" t="s">
        <v>14</v>
      </c>
      <c r="R13" s="12" t="s">
        <v>15</v>
      </c>
      <c r="S13" s="12" t="s">
        <v>11</v>
      </c>
      <c r="T13" s="12" t="s">
        <v>15</v>
      </c>
      <c r="U13" s="13" t="s">
        <v>12</v>
      </c>
      <c r="V13" s="13" t="s">
        <v>15</v>
      </c>
      <c r="W13" s="13" t="s">
        <v>13</v>
      </c>
      <c r="X13" s="13" t="s">
        <v>15</v>
      </c>
      <c r="Y13" s="8"/>
      <c r="Z13" s="1"/>
      <c r="AA13" s="1"/>
      <c r="AB13" s="1"/>
      <c r="AC13" s="1"/>
    </row>
    <row r="14" s="1" customFormat="1" ht="15">
      <c r="A14" s="14"/>
      <c r="B14" s="15"/>
      <c r="C14" s="14"/>
      <c r="D14" s="12"/>
      <c r="E14" s="12"/>
      <c r="F14" s="12"/>
      <c r="G14" s="12"/>
      <c r="H14" s="12"/>
      <c r="I14" s="12"/>
      <c r="J14" s="12"/>
      <c r="K14" s="16"/>
      <c r="L14" s="12"/>
      <c r="M14" s="12"/>
      <c r="N14" s="12"/>
      <c r="O14" s="12"/>
      <c r="P14" s="12"/>
      <c r="Q14" s="12"/>
      <c r="R14" s="16"/>
      <c r="S14" s="12"/>
      <c r="T14" s="12"/>
      <c r="U14" s="12"/>
      <c r="V14" s="12"/>
      <c r="W14" s="12"/>
      <c r="X14" s="12"/>
      <c r="Y14" s="4"/>
      <c r="Z14" s="1"/>
      <c r="AA14" s="1"/>
      <c r="AB14" s="1"/>
      <c r="AC14" s="1"/>
    </row>
    <row r="15" s="17" customFormat="1" ht="33.75" customHeight="1">
      <c r="A15" s="18"/>
      <c r="B15" s="19" t="s">
        <v>16</v>
      </c>
      <c r="C15" s="20" t="s">
        <v>17</v>
      </c>
      <c r="D15" s="21">
        <f>D21+D26+D31+D37+D42+D45</f>
        <v>2347809.4000000004</v>
      </c>
      <c r="E15" s="21">
        <f>E21+E26+E31+E37+E42+E45</f>
        <v>0</v>
      </c>
      <c r="F15" s="21">
        <f>D15+E15</f>
        <v>2347809.4000000004</v>
      </c>
      <c r="G15" s="21">
        <f>G21+G26+G31+G37+G42+G45+G46</f>
        <v>33751.494980000003</v>
      </c>
      <c r="H15" s="21">
        <f>F15+G15</f>
        <v>2381560.8949800003</v>
      </c>
      <c r="I15" s="21">
        <f>I21+I26+I31+I37+I42+I45+I46</f>
        <v>-16.065000000000001</v>
      </c>
      <c r="J15" s="21">
        <f>H15+I15</f>
        <v>2381544.8299800004</v>
      </c>
      <c r="K15" s="21">
        <f>K21+K26+K31+K37+K42+K45</f>
        <v>2392043.5999999996</v>
      </c>
      <c r="L15" s="21">
        <f>L21+L26+L31+L37+L42+L45</f>
        <v>0</v>
      </c>
      <c r="M15" s="21">
        <f>K15+L15</f>
        <v>2392043.5999999996</v>
      </c>
      <c r="N15" s="21">
        <f>N21+N26+N31+N37+N42+N45</f>
        <v>0</v>
      </c>
      <c r="O15" s="21">
        <f>M15+N15</f>
        <v>2392043.5999999996</v>
      </c>
      <c r="P15" s="21">
        <f>P21+P26+P31+P37+P42+P45</f>
        <v>9.5460549187631472e-12</v>
      </c>
      <c r="Q15" s="21">
        <f>O15+P15</f>
        <v>2392043.5999999996</v>
      </c>
      <c r="R15" s="21">
        <f>R21+R26+R31+R37+R42+R45</f>
        <v>0</v>
      </c>
      <c r="S15" s="21">
        <f>S21+S26+S31+S37+S42+S45</f>
        <v>0</v>
      </c>
      <c r="T15" s="21">
        <f>R15+S15</f>
        <v>0</v>
      </c>
      <c r="U15" s="21">
        <f>U21+U26+U31+U37+U42+U45</f>
        <v>0</v>
      </c>
      <c r="V15" s="21">
        <f>T15+U15</f>
        <v>0</v>
      </c>
      <c r="W15" s="21">
        <f>W21+W26+W31+W37+W42+W45</f>
        <v>0</v>
      </c>
      <c r="X15" s="21">
        <f>V15+W15</f>
        <v>0</v>
      </c>
      <c r="Y15" s="22"/>
      <c r="Z15" s="23"/>
      <c r="AA15" s="17"/>
      <c r="AB15" s="17"/>
      <c r="AC15" s="17"/>
    </row>
    <row r="16" s="1" customFormat="1" ht="17.25">
      <c r="A16" s="24"/>
      <c r="B16" s="25" t="s">
        <v>18</v>
      </c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4"/>
      <c r="Z16" s="5"/>
      <c r="AA16" s="1"/>
      <c r="AB16" s="1"/>
      <c r="AC16" s="1"/>
    </row>
    <row r="17" s="28" customFormat="1" ht="17.25" hidden="1">
      <c r="A17" s="29"/>
      <c r="B17" s="30" t="s">
        <v>19</v>
      </c>
      <c r="C17" s="31"/>
      <c r="D17" s="32">
        <f>D23+D33+D39+D45</f>
        <v>35718.400000000001</v>
      </c>
      <c r="E17" s="32">
        <f>E23+E33+E39+E45</f>
        <v>0</v>
      </c>
      <c r="F17" s="32">
        <f t="shared" ref="F17:F80" si="0">D17+E17</f>
        <v>35718.400000000001</v>
      </c>
      <c r="G17" s="32">
        <f>G23+G33+G39+G45+G46</f>
        <v>26162.946</v>
      </c>
      <c r="H17" s="32">
        <f t="shared" ref="H17:H80" si="1">F17+G17</f>
        <v>61881.346000000005</v>
      </c>
      <c r="I17" s="32">
        <f>I23+I33+I39+I45+I46+I28</f>
        <v>-16.065000000000001</v>
      </c>
      <c r="J17" s="32">
        <f t="shared" ref="J17:J80" si="2">H17+I17</f>
        <v>61865.281000000003</v>
      </c>
      <c r="K17" s="32">
        <f>K23+K33+K39+K45</f>
        <v>397926.39999999997</v>
      </c>
      <c r="L17" s="32">
        <f>L23+L33+L39+L45</f>
        <v>0</v>
      </c>
      <c r="M17" s="32">
        <f t="shared" ref="M17:M80" si="3">K17+L17</f>
        <v>397926.39999999997</v>
      </c>
      <c r="N17" s="32">
        <f>N23+N33+N39+N45</f>
        <v>0</v>
      </c>
      <c r="O17" s="32">
        <f t="shared" ref="O17:O80" si="4">M17+N17</f>
        <v>397926.39999999997</v>
      </c>
      <c r="P17" s="32">
        <f>P23+P33+P39+P45+P46+P28</f>
        <v>1.4210854715202004e-14</v>
      </c>
      <c r="Q17" s="32">
        <f t="shared" ref="Q17:Q80" si="5">O17+P17</f>
        <v>397926.39999999997</v>
      </c>
      <c r="R17" s="32">
        <f>R23+R33+R39+R45</f>
        <v>0</v>
      </c>
      <c r="S17" s="32">
        <f>S23+S33+S39+S45</f>
        <v>0</v>
      </c>
      <c r="T17" s="32">
        <f t="shared" ref="T17:T80" si="6">R17+S17</f>
        <v>0</v>
      </c>
      <c r="U17" s="32">
        <f>U23+U33+U39+U45</f>
        <v>0</v>
      </c>
      <c r="V17" s="32">
        <f t="shared" ref="V17:V80" si="7">T17+U17</f>
        <v>0</v>
      </c>
      <c r="W17" s="32">
        <f>W23+W33+W39+W45+W46+W28</f>
        <v>0</v>
      </c>
      <c r="X17" s="32">
        <f t="shared" ref="X17:X80" si="8">V17+W17</f>
        <v>0</v>
      </c>
      <c r="Y17" s="33"/>
      <c r="Z17" s="34" t="s">
        <v>20</v>
      </c>
      <c r="AA17" s="35"/>
      <c r="AB17" s="28"/>
      <c r="AC17" s="28"/>
    </row>
    <row r="18" s="1" customFormat="1" ht="17.25">
      <c r="A18" s="24"/>
      <c r="B18" s="36" t="s">
        <v>21</v>
      </c>
      <c r="C18" s="26" t="s">
        <v>17</v>
      </c>
      <c r="D18" s="27">
        <f>D24+D29+D34+D40</f>
        <v>1707132.8</v>
      </c>
      <c r="E18" s="27">
        <f>E24+E29+E34+E40</f>
        <v>0</v>
      </c>
      <c r="F18" s="27">
        <f t="shared" si="0"/>
        <v>1707132.8</v>
      </c>
      <c r="G18" s="27">
        <f>G24+G29+G34+G40</f>
        <v>0</v>
      </c>
      <c r="H18" s="27">
        <f t="shared" si="1"/>
        <v>1707132.8</v>
      </c>
      <c r="I18" s="27">
        <f>I24+I29+I34+I40</f>
        <v>0</v>
      </c>
      <c r="J18" s="27">
        <f t="shared" si="2"/>
        <v>1707132.8</v>
      </c>
      <c r="K18" s="27">
        <f>K24+K29+K34+K40</f>
        <v>1376949.1000000001</v>
      </c>
      <c r="L18" s="27">
        <f>L24+L29+L34+L40</f>
        <v>0</v>
      </c>
      <c r="M18" s="27">
        <f t="shared" si="3"/>
        <v>1376949.1000000001</v>
      </c>
      <c r="N18" s="27">
        <f>N24+N29+N34+N40</f>
        <v>0</v>
      </c>
      <c r="O18" s="27">
        <f t="shared" si="4"/>
        <v>1376949.1000000001</v>
      </c>
      <c r="P18" s="27">
        <f>P24+P29+P34+P40</f>
        <v>0</v>
      </c>
      <c r="Q18" s="27">
        <f t="shared" si="5"/>
        <v>1376949.1000000001</v>
      </c>
      <c r="R18" s="27">
        <f>R24+R29+R34+R40</f>
        <v>0</v>
      </c>
      <c r="S18" s="27">
        <f>S24+S29+S34+S40</f>
        <v>0</v>
      </c>
      <c r="T18" s="27">
        <f t="shared" si="6"/>
        <v>0</v>
      </c>
      <c r="U18" s="27">
        <f>U24+U29+U34+U40</f>
        <v>0</v>
      </c>
      <c r="V18" s="27">
        <f t="shared" si="7"/>
        <v>0</v>
      </c>
      <c r="W18" s="27">
        <f>W24+W29+W34+W40</f>
        <v>0</v>
      </c>
      <c r="X18" s="27">
        <f t="shared" si="8"/>
        <v>0</v>
      </c>
      <c r="Y18" s="4"/>
      <c r="Z18" s="5"/>
      <c r="AA18" s="37"/>
      <c r="AB18" s="1"/>
      <c r="AC18" s="1"/>
    </row>
    <row r="19" s="1" customFormat="1" ht="17.25">
      <c r="A19" s="24"/>
      <c r="B19" s="36" t="s">
        <v>22</v>
      </c>
      <c r="C19" s="26" t="s">
        <v>17</v>
      </c>
      <c r="D19" s="27">
        <f>D30+D35</f>
        <v>604377.09999999998</v>
      </c>
      <c r="E19" s="27">
        <f>E30+E35</f>
        <v>0</v>
      </c>
      <c r="F19" s="27">
        <f t="shared" si="0"/>
        <v>604377.09999999998</v>
      </c>
      <c r="G19" s="27">
        <f>G30+G35</f>
        <v>0</v>
      </c>
      <c r="H19" s="27">
        <f t="shared" si="1"/>
        <v>604377.09999999998</v>
      </c>
      <c r="I19" s="27">
        <f>I30+I35</f>
        <v>0</v>
      </c>
      <c r="J19" s="27">
        <f t="shared" si="2"/>
        <v>604377.09999999998</v>
      </c>
      <c r="K19" s="27">
        <f>K30+K35</f>
        <v>617168.09999999998</v>
      </c>
      <c r="L19" s="27">
        <f>L30+L35</f>
        <v>0</v>
      </c>
      <c r="M19" s="27">
        <f t="shared" si="3"/>
        <v>617168.09999999998</v>
      </c>
      <c r="N19" s="27">
        <f>N30+N35</f>
        <v>0</v>
      </c>
      <c r="O19" s="27">
        <f t="shared" si="4"/>
        <v>617168.09999999998</v>
      </c>
      <c r="P19" s="27">
        <f>P30+P35</f>
        <v>0</v>
      </c>
      <c r="Q19" s="27">
        <f t="shared" si="5"/>
        <v>617168.09999999998</v>
      </c>
      <c r="R19" s="27">
        <f>R30+R35</f>
        <v>0</v>
      </c>
      <c r="S19" s="27">
        <f>S30+S35</f>
        <v>0</v>
      </c>
      <c r="T19" s="27">
        <f t="shared" si="6"/>
        <v>0</v>
      </c>
      <c r="U19" s="27">
        <f>U30+U35</f>
        <v>0</v>
      </c>
      <c r="V19" s="27">
        <f t="shared" si="7"/>
        <v>0</v>
      </c>
      <c r="W19" s="27">
        <f>W30+W35</f>
        <v>0</v>
      </c>
      <c r="X19" s="27">
        <f t="shared" si="8"/>
        <v>0</v>
      </c>
      <c r="Y19" s="4"/>
      <c r="Z19" s="5"/>
      <c r="AA19" s="37"/>
      <c r="AB19" s="1"/>
      <c r="AC19" s="1"/>
    </row>
    <row r="20" s="1" customFormat="1" ht="17.25">
      <c r="A20" s="24"/>
      <c r="B20" s="36" t="s">
        <v>23</v>
      </c>
      <c r="C20" s="26" t="s">
        <v>17</v>
      </c>
      <c r="D20" s="27">
        <f>D44</f>
        <v>581.10000000000002</v>
      </c>
      <c r="E20" s="27">
        <f>E44</f>
        <v>0</v>
      </c>
      <c r="F20" s="27">
        <f t="shared" si="0"/>
        <v>581.10000000000002</v>
      </c>
      <c r="G20" s="27">
        <f>G44+G41+G25+G36</f>
        <v>7588.5489799999996</v>
      </c>
      <c r="H20" s="27">
        <f t="shared" si="1"/>
        <v>8169.6489799999999</v>
      </c>
      <c r="I20" s="27">
        <f>I44+I41+I25+I36</f>
        <v>0</v>
      </c>
      <c r="J20" s="27">
        <f t="shared" si="2"/>
        <v>8169.6489799999999</v>
      </c>
      <c r="K20" s="27">
        <f>K44</f>
        <v>0</v>
      </c>
      <c r="L20" s="27">
        <f>L44</f>
        <v>0</v>
      </c>
      <c r="M20" s="27">
        <f t="shared" si="3"/>
        <v>0</v>
      </c>
      <c r="N20" s="27">
        <f>N44+N41+N25+N36</f>
        <v>0</v>
      </c>
      <c r="O20" s="27">
        <f t="shared" si="4"/>
        <v>0</v>
      </c>
      <c r="P20" s="27">
        <f>P44+P41+P25+P36</f>
        <v>0</v>
      </c>
      <c r="Q20" s="27">
        <f t="shared" si="5"/>
        <v>0</v>
      </c>
      <c r="R20" s="27">
        <f>R44</f>
        <v>0</v>
      </c>
      <c r="S20" s="27">
        <f>S44</f>
        <v>0</v>
      </c>
      <c r="T20" s="27">
        <f t="shared" si="6"/>
        <v>0</v>
      </c>
      <c r="U20" s="27">
        <f>U44+U41+U25+U36</f>
        <v>0</v>
      </c>
      <c r="V20" s="27">
        <f t="shared" si="7"/>
        <v>0</v>
      </c>
      <c r="W20" s="27">
        <f>W44+W41+W25+W36</f>
        <v>0</v>
      </c>
      <c r="X20" s="27">
        <f t="shared" si="8"/>
        <v>0</v>
      </c>
      <c r="Y20" s="4"/>
      <c r="Z20" s="5"/>
      <c r="AA20" s="37"/>
      <c r="AB20" s="1"/>
      <c r="AC20" s="1"/>
    </row>
    <row r="21" s="1" customFormat="1" ht="51.75">
      <c r="A21" s="24" t="s">
        <v>24</v>
      </c>
      <c r="B21" s="36" t="s">
        <v>25</v>
      </c>
      <c r="C21" s="38" t="s">
        <v>26</v>
      </c>
      <c r="D21" s="27">
        <f>D23+D24</f>
        <v>836272.60000000009</v>
      </c>
      <c r="E21" s="27">
        <f>E23+E24</f>
        <v>0</v>
      </c>
      <c r="F21" s="27">
        <f t="shared" si="0"/>
        <v>836272.60000000009</v>
      </c>
      <c r="G21" s="27">
        <f>G23+G24+G25</f>
        <v>7540.8158800000001</v>
      </c>
      <c r="H21" s="27">
        <f t="shared" si="1"/>
        <v>843813.4158800001</v>
      </c>
      <c r="I21" s="27">
        <f>I23+I24+I25</f>
        <v>0</v>
      </c>
      <c r="J21" s="27">
        <f t="shared" si="2"/>
        <v>843813.4158800001</v>
      </c>
      <c r="K21" s="27">
        <f>K23+K24</f>
        <v>1077500.5</v>
      </c>
      <c r="L21" s="27">
        <f>L23+L24</f>
        <v>0</v>
      </c>
      <c r="M21" s="27">
        <f t="shared" si="3"/>
        <v>1077500.5</v>
      </c>
      <c r="N21" s="27">
        <f>N23+N24+N25</f>
        <v>0</v>
      </c>
      <c r="O21" s="27">
        <f t="shared" si="4"/>
        <v>1077500.5</v>
      </c>
      <c r="P21" s="27">
        <f>P23+P24+P25</f>
        <v>0.001</v>
      </c>
      <c r="Q21" s="27">
        <f t="shared" si="5"/>
        <v>1077500.5009999999</v>
      </c>
      <c r="R21" s="27">
        <f>R23+R24</f>
        <v>0</v>
      </c>
      <c r="S21" s="27">
        <f>S23+S24</f>
        <v>0</v>
      </c>
      <c r="T21" s="27">
        <f t="shared" si="6"/>
        <v>0</v>
      </c>
      <c r="U21" s="27">
        <f>U23+U24+U25</f>
        <v>0</v>
      </c>
      <c r="V21" s="27">
        <f t="shared" si="7"/>
        <v>0</v>
      </c>
      <c r="W21" s="27">
        <f>W23+W24+W25</f>
        <v>0</v>
      </c>
      <c r="X21" s="27">
        <f t="shared" si="8"/>
        <v>0</v>
      </c>
      <c r="Y21" s="4"/>
      <c r="Z21" s="5"/>
      <c r="AA21" s="37"/>
      <c r="AB21" s="1"/>
      <c r="AC21" s="1"/>
    </row>
    <row r="22" s="1" customFormat="1" ht="17.25">
      <c r="A22" s="24"/>
      <c r="B22" s="36" t="s">
        <v>18</v>
      </c>
      <c r="C22" s="3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4"/>
      <c r="Z22" s="5"/>
      <c r="AA22" s="37"/>
      <c r="AB22" s="1"/>
      <c r="AC22" s="1"/>
    </row>
    <row r="23" ht="17.25" hidden="1">
      <c r="A23" s="24"/>
      <c r="B23" s="36" t="s">
        <v>19</v>
      </c>
      <c r="C23" s="36"/>
      <c r="D23" s="27">
        <v>836.29999999999995</v>
      </c>
      <c r="E23" s="39"/>
      <c r="F23" s="27">
        <f t="shared" si="0"/>
        <v>836.29999999999995</v>
      </c>
      <c r="G23" s="40"/>
      <c r="H23" s="27">
        <f t="shared" si="1"/>
        <v>836.29999999999995</v>
      </c>
      <c r="I23" s="40"/>
      <c r="J23" s="27">
        <f t="shared" si="2"/>
        <v>836.29999999999995</v>
      </c>
      <c r="K23" s="27">
        <v>1077.5</v>
      </c>
      <c r="L23" s="39"/>
      <c r="M23" s="27">
        <f t="shared" si="3"/>
        <v>1077.5</v>
      </c>
      <c r="N23" s="40"/>
      <c r="O23" s="27">
        <f t="shared" si="4"/>
        <v>1077.5</v>
      </c>
      <c r="P23" s="40">
        <v>0.001</v>
      </c>
      <c r="Q23" s="27">
        <f t="shared" si="5"/>
        <v>1077.501</v>
      </c>
      <c r="R23" s="27">
        <v>0</v>
      </c>
      <c r="S23" s="39"/>
      <c r="T23" s="27">
        <f t="shared" si="6"/>
        <v>0</v>
      </c>
      <c r="U23" s="40"/>
      <c r="V23" s="27">
        <f t="shared" si="7"/>
        <v>0</v>
      </c>
      <c r="W23" s="40"/>
      <c r="X23" s="27">
        <f t="shared" si="8"/>
        <v>0</v>
      </c>
      <c r="Y23" s="41" t="s">
        <v>27</v>
      </c>
      <c r="Z23" s="42" t="s">
        <v>20</v>
      </c>
      <c r="AA23" s="43"/>
    </row>
    <row r="24" ht="17.25">
      <c r="A24" s="24"/>
      <c r="B24" s="36" t="s">
        <v>21</v>
      </c>
      <c r="C24" s="44" t="s">
        <v>17</v>
      </c>
      <c r="D24" s="27">
        <v>835436.30000000005</v>
      </c>
      <c r="E24" s="27"/>
      <c r="F24" s="27">
        <f t="shared" si="0"/>
        <v>835436.30000000005</v>
      </c>
      <c r="G24" s="27"/>
      <c r="H24" s="27">
        <f t="shared" si="1"/>
        <v>835436.30000000005</v>
      </c>
      <c r="I24" s="27"/>
      <c r="J24" s="27">
        <f t="shared" si="2"/>
        <v>835436.30000000005</v>
      </c>
      <c r="K24" s="27">
        <v>1076423</v>
      </c>
      <c r="L24" s="27"/>
      <c r="M24" s="27">
        <f t="shared" si="3"/>
        <v>1076423</v>
      </c>
      <c r="N24" s="27"/>
      <c r="O24" s="27">
        <f t="shared" si="4"/>
        <v>1076423</v>
      </c>
      <c r="P24" s="27"/>
      <c r="Q24" s="27">
        <f t="shared" si="5"/>
        <v>1076423</v>
      </c>
      <c r="R24" s="27">
        <v>0</v>
      </c>
      <c r="S24" s="27"/>
      <c r="T24" s="27">
        <f t="shared" si="6"/>
        <v>0</v>
      </c>
      <c r="U24" s="27"/>
      <c r="V24" s="27">
        <f t="shared" si="7"/>
        <v>0</v>
      </c>
      <c r="W24" s="27"/>
      <c r="X24" s="27">
        <f t="shared" si="8"/>
        <v>0</v>
      </c>
      <c r="Y24" s="4" t="s">
        <v>28</v>
      </c>
      <c r="Z24" s="5"/>
      <c r="AA24" s="37"/>
    </row>
    <row r="25" ht="17.25">
      <c r="A25" s="24"/>
      <c r="B25" s="36" t="s">
        <v>23</v>
      </c>
      <c r="C25" s="44" t="s">
        <v>17</v>
      </c>
      <c r="D25" s="27"/>
      <c r="E25" s="27"/>
      <c r="F25" s="27"/>
      <c r="G25" s="27">
        <v>7540.8158800000001</v>
      </c>
      <c r="H25" s="27">
        <f t="shared" si="1"/>
        <v>7540.8158800000001</v>
      </c>
      <c r="I25" s="27"/>
      <c r="J25" s="27">
        <f t="shared" si="2"/>
        <v>7540.8158800000001</v>
      </c>
      <c r="K25" s="27"/>
      <c r="L25" s="27"/>
      <c r="M25" s="27"/>
      <c r="N25" s="27"/>
      <c r="O25" s="27">
        <f t="shared" si="4"/>
        <v>0</v>
      </c>
      <c r="P25" s="27"/>
      <c r="Q25" s="27">
        <f t="shared" si="5"/>
        <v>0</v>
      </c>
      <c r="R25" s="27"/>
      <c r="S25" s="27"/>
      <c r="T25" s="27"/>
      <c r="U25" s="27"/>
      <c r="V25" s="27">
        <f t="shared" si="7"/>
        <v>0</v>
      </c>
      <c r="W25" s="27"/>
      <c r="X25" s="27">
        <f t="shared" si="8"/>
        <v>0</v>
      </c>
      <c r="Y25" s="4" t="s">
        <v>29</v>
      </c>
      <c r="Z25" s="5"/>
      <c r="AA25" s="37"/>
    </row>
    <row r="26" ht="34.5">
      <c r="A26" s="24" t="s">
        <v>30</v>
      </c>
      <c r="B26" s="36" t="s">
        <v>31</v>
      </c>
      <c r="C26" s="36" t="s">
        <v>32</v>
      </c>
      <c r="D26" s="27">
        <f>D29+D30</f>
        <v>54620.700000000004</v>
      </c>
      <c r="E26" s="27">
        <f>E29+E30</f>
        <v>0</v>
      </c>
      <c r="F26" s="27">
        <f t="shared" si="0"/>
        <v>54620.700000000004</v>
      </c>
      <c r="G26" s="27">
        <f>G29+G30</f>
        <v>0</v>
      </c>
      <c r="H26" s="27">
        <f t="shared" si="1"/>
        <v>54620.700000000004</v>
      </c>
      <c r="I26" s="27">
        <f>I29+I30+I28</f>
        <v>-54620.700000000004</v>
      </c>
      <c r="J26" s="27">
        <f t="shared" si="2"/>
        <v>0</v>
      </c>
      <c r="K26" s="27">
        <f>K29+K30</f>
        <v>0</v>
      </c>
      <c r="L26" s="27">
        <f>L29+L30</f>
        <v>0</v>
      </c>
      <c r="M26" s="27">
        <f t="shared" si="3"/>
        <v>0</v>
      </c>
      <c r="N26" s="27">
        <f>N29+N30</f>
        <v>0</v>
      </c>
      <c r="O26" s="27">
        <f t="shared" si="4"/>
        <v>0</v>
      </c>
      <c r="P26" s="27">
        <f>P29+P30+P28</f>
        <v>121902.88923</v>
      </c>
      <c r="Q26" s="27">
        <f t="shared" si="5"/>
        <v>121902.88923</v>
      </c>
      <c r="R26" s="27">
        <f>R29+R30</f>
        <v>0</v>
      </c>
      <c r="S26" s="27">
        <f>S29+S30</f>
        <v>0</v>
      </c>
      <c r="T26" s="27">
        <f t="shared" si="6"/>
        <v>0</v>
      </c>
      <c r="U26" s="27">
        <f>U29+U30</f>
        <v>0</v>
      </c>
      <c r="V26" s="27">
        <f t="shared" si="7"/>
        <v>0</v>
      </c>
      <c r="W26" s="27">
        <f>W29+W30</f>
        <v>0</v>
      </c>
      <c r="X26" s="27">
        <f t="shared" si="8"/>
        <v>0</v>
      </c>
      <c r="Y26" s="4"/>
      <c r="Z26" s="5"/>
      <c r="AA26" s="37"/>
    </row>
    <row r="27" ht="17.25">
      <c r="A27" s="24"/>
      <c r="B27" s="36" t="s">
        <v>18</v>
      </c>
      <c r="C27" s="3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4"/>
      <c r="Z27" s="5"/>
      <c r="AA27" s="37"/>
    </row>
    <row r="28" ht="17.25" hidden="1">
      <c r="A28" s="45"/>
      <c r="B28" s="46" t="s">
        <v>19</v>
      </c>
      <c r="C28" s="46"/>
      <c r="D28" s="39"/>
      <c r="E28" s="39"/>
      <c r="F28" s="39"/>
      <c r="G28" s="39"/>
      <c r="H28" s="39"/>
      <c r="I28" s="40"/>
      <c r="J28" s="39">
        <f t="shared" si="2"/>
        <v>0</v>
      </c>
      <c r="K28" s="39"/>
      <c r="L28" s="39"/>
      <c r="M28" s="39"/>
      <c r="N28" s="39"/>
      <c r="O28" s="39"/>
      <c r="P28" s="40">
        <v>121.90300000000001</v>
      </c>
      <c r="Q28" s="39">
        <f t="shared" si="5"/>
        <v>121.90300000000001</v>
      </c>
      <c r="R28" s="39"/>
      <c r="S28" s="39"/>
      <c r="T28" s="39"/>
      <c r="U28" s="39"/>
      <c r="V28" s="39"/>
      <c r="W28" s="40"/>
      <c r="X28" s="39"/>
      <c r="Y28" s="47"/>
      <c r="Z28" s="48" t="s">
        <v>20</v>
      </c>
      <c r="AA28" s="49"/>
    </row>
    <row r="29" ht="17.25">
      <c r="A29" s="24"/>
      <c r="B29" s="36" t="s">
        <v>21</v>
      </c>
      <c r="C29" s="44" t="s">
        <v>17</v>
      </c>
      <c r="D29" s="27">
        <v>2184.8000000000002</v>
      </c>
      <c r="E29" s="27"/>
      <c r="F29" s="27">
        <f t="shared" si="0"/>
        <v>2184.8000000000002</v>
      </c>
      <c r="G29" s="27"/>
      <c r="H29" s="27">
        <f t="shared" si="1"/>
        <v>2184.8000000000002</v>
      </c>
      <c r="I29" s="27">
        <v>-2184.8000000000002</v>
      </c>
      <c r="J29" s="27">
        <f t="shared" si="2"/>
        <v>0</v>
      </c>
      <c r="K29" s="27">
        <v>0</v>
      </c>
      <c r="L29" s="27"/>
      <c r="M29" s="27">
        <f t="shared" si="3"/>
        <v>0</v>
      </c>
      <c r="N29" s="27"/>
      <c r="O29" s="27">
        <f t="shared" si="4"/>
        <v>0</v>
      </c>
      <c r="P29" s="27">
        <v>4871.23945</v>
      </c>
      <c r="Q29" s="27">
        <f t="shared" si="5"/>
        <v>4871.23945</v>
      </c>
      <c r="R29" s="27">
        <v>0</v>
      </c>
      <c r="S29" s="27"/>
      <c r="T29" s="27">
        <f t="shared" si="6"/>
        <v>0</v>
      </c>
      <c r="U29" s="27"/>
      <c r="V29" s="27">
        <f t="shared" si="7"/>
        <v>0</v>
      </c>
      <c r="W29" s="27"/>
      <c r="X29" s="27">
        <f t="shared" si="8"/>
        <v>0</v>
      </c>
      <c r="Y29" s="4" t="s">
        <v>33</v>
      </c>
      <c r="Z29" s="5"/>
      <c r="AA29" s="37"/>
    </row>
    <row r="30" ht="17.25">
      <c r="A30" s="24"/>
      <c r="B30" s="36" t="s">
        <v>22</v>
      </c>
      <c r="C30" s="44" t="s">
        <v>17</v>
      </c>
      <c r="D30" s="27">
        <v>52435.900000000001</v>
      </c>
      <c r="E30" s="27"/>
      <c r="F30" s="27">
        <f t="shared" si="0"/>
        <v>52435.900000000001</v>
      </c>
      <c r="G30" s="27"/>
      <c r="H30" s="27">
        <f t="shared" si="1"/>
        <v>52435.900000000001</v>
      </c>
      <c r="I30" s="27">
        <v>-52435.900000000001</v>
      </c>
      <c r="J30" s="27">
        <f t="shared" si="2"/>
        <v>0</v>
      </c>
      <c r="K30" s="27">
        <v>0</v>
      </c>
      <c r="L30" s="27"/>
      <c r="M30" s="27">
        <f t="shared" si="3"/>
        <v>0</v>
      </c>
      <c r="N30" s="27"/>
      <c r="O30" s="27">
        <f t="shared" si="4"/>
        <v>0</v>
      </c>
      <c r="P30" s="27">
        <v>116909.74678</v>
      </c>
      <c r="Q30" s="27">
        <f t="shared" si="5"/>
        <v>116909.74678</v>
      </c>
      <c r="R30" s="27">
        <v>0</v>
      </c>
      <c r="S30" s="27"/>
      <c r="T30" s="27">
        <f t="shared" si="6"/>
        <v>0</v>
      </c>
      <c r="U30" s="27"/>
      <c r="V30" s="27">
        <f t="shared" si="7"/>
        <v>0</v>
      </c>
      <c r="W30" s="27"/>
      <c r="X30" s="27">
        <f t="shared" si="8"/>
        <v>0</v>
      </c>
      <c r="Y30" s="4" t="s">
        <v>33</v>
      </c>
      <c r="Z30" s="5"/>
      <c r="AA30" s="37"/>
    </row>
    <row r="31" ht="51.75">
      <c r="A31" s="24" t="s">
        <v>34</v>
      </c>
      <c r="B31" s="36" t="s">
        <v>31</v>
      </c>
      <c r="C31" s="50" t="s">
        <v>26</v>
      </c>
      <c r="D31" s="27">
        <f>D33+D34+D35</f>
        <v>575639</v>
      </c>
      <c r="E31" s="27">
        <f>E33+E34+E35</f>
        <v>0</v>
      </c>
      <c r="F31" s="27">
        <f t="shared" si="0"/>
        <v>575639</v>
      </c>
      <c r="G31" s="27">
        <f>G33+G34+G35+G36</f>
        <v>47.655029999999996</v>
      </c>
      <c r="H31" s="27">
        <f t="shared" si="1"/>
        <v>575686.65503000002</v>
      </c>
      <c r="I31" s="27">
        <f>I33+I34+I35+I36</f>
        <v>54620.700000000004</v>
      </c>
      <c r="J31" s="27">
        <f t="shared" si="2"/>
        <v>630307.35502999998</v>
      </c>
      <c r="K31" s="27">
        <f>K33+K34+K35</f>
        <v>643526.90000000002</v>
      </c>
      <c r="L31" s="27">
        <f>L33+L34+L35</f>
        <v>0</v>
      </c>
      <c r="M31" s="27">
        <f t="shared" si="3"/>
        <v>643526.90000000002</v>
      </c>
      <c r="N31" s="27">
        <f>N33+N34+N35+N36</f>
        <v>0</v>
      </c>
      <c r="O31" s="27">
        <f t="shared" si="4"/>
        <v>643526.90000000002</v>
      </c>
      <c r="P31" s="27">
        <f>P33+P34+P35+P36</f>
        <v>-121902.86122999999</v>
      </c>
      <c r="Q31" s="27">
        <f t="shared" si="5"/>
        <v>521624.03877000004</v>
      </c>
      <c r="R31" s="27">
        <f>R33+R34+R35</f>
        <v>0</v>
      </c>
      <c r="S31" s="27">
        <f>S33+S34+S35</f>
        <v>0</v>
      </c>
      <c r="T31" s="27">
        <f t="shared" si="6"/>
        <v>0</v>
      </c>
      <c r="U31" s="27">
        <f>U33+U34+U35+U36</f>
        <v>0</v>
      </c>
      <c r="V31" s="27">
        <f t="shared" si="7"/>
        <v>0</v>
      </c>
      <c r="W31" s="27">
        <f>W33+W34+W35+W36</f>
        <v>0</v>
      </c>
      <c r="X31" s="27">
        <f t="shared" si="8"/>
        <v>0</v>
      </c>
      <c r="Y31" s="4"/>
      <c r="Z31" s="5"/>
      <c r="AA31" s="37"/>
    </row>
    <row r="32" ht="17.25">
      <c r="A32" s="24"/>
      <c r="B32" s="36" t="s">
        <v>18</v>
      </c>
      <c r="C32" s="3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4"/>
      <c r="Z32" s="5"/>
      <c r="AA32" s="37"/>
    </row>
    <row r="33" ht="17.25" hidden="1">
      <c r="A33" s="45"/>
      <c r="B33" s="51" t="s">
        <v>19</v>
      </c>
      <c r="C33" s="51"/>
      <c r="D33" s="39">
        <v>700.20000000000005</v>
      </c>
      <c r="E33" s="39"/>
      <c r="F33" s="39">
        <f t="shared" si="0"/>
        <v>700.20000000000005</v>
      </c>
      <c r="G33" s="40"/>
      <c r="H33" s="39">
        <f t="shared" si="1"/>
        <v>700.20000000000005</v>
      </c>
      <c r="I33" s="40"/>
      <c r="J33" s="39">
        <f t="shared" si="2"/>
        <v>700.20000000000005</v>
      </c>
      <c r="K33" s="39">
        <v>643.5</v>
      </c>
      <c r="L33" s="39"/>
      <c r="M33" s="39">
        <f t="shared" si="3"/>
        <v>643.5</v>
      </c>
      <c r="N33" s="40"/>
      <c r="O33" s="39">
        <f t="shared" si="4"/>
        <v>643.5</v>
      </c>
      <c r="P33" s="40">
        <f>-121.903+0.028</f>
        <v>-121.875</v>
      </c>
      <c r="Q33" s="39">
        <f t="shared" si="5"/>
        <v>521.625</v>
      </c>
      <c r="R33" s="39">
        <v>0</v>
      </c>
      <c r="S33" s="39"/>
      <c r="T33" s="39">
        <f t="shared" si="6"/>
        <v>0</v>
      </c>
      <c r="U33" s="40"/>
      <c r="V33" s="39">
        <f t="shared" si="7"/>
        <v>0</v>
      </c>
      <c r="W33" s="40"/>
      <c r="X33" s="39">
        <f t="shared" si="8"/>
        <v>0</v>
      </c>
      <c r="Y33" s="41" t="s">
        <v>33</v>
      </c>
      <c r="Z33" s="48" t="s">
        <v>20</v>
      </c>
      <c r="AA33" s="49"/>
    </row>
    <row r="34" ht="17.25">
      <c r="A34" s="24"/>
      <c r="B34" s="36" t="s">
        <v>21</v>
      </c>
      <c r="C34" s="44" t="s">
        <v>17</v>
      </c>
      <c r="D34" s="27">
        <v>22997.599999999999</v>
      </c>
      <c r="E34" s="27"/>
      <c r="F34" s="27">
        <f t="shared" si="0"/>
        <v>22997.599999999999</v>
      </c>
      <c r="G34" s="27"/>
      <c r="H34" s="27">
        <f t="shared" si="1"/>
        <v>22997.599999999999</v>
      </c>
      <c r="I34" s="27">
        <v>2184.8000000000002</v>
      </c>
      <c r="J34" s="27">
        <f t="shared" si="2"/>
        <v>25182.399999999998</v>
      </c>
      <c r="K34" s="27">
        <v>25715.299999999999</v>
      </c>
      <c r="L34" s="27"/>
      <c r="M34" s="27">
        <f t="shared" si="3"/>
        <v>25715.299999999999</v>
      </c>
      <c r="N34" s="27"/>
      <c r="O34" s="27">
        <f t="shared" si="4"/>
        <v>25715.299999999999</v>
      </c>
      <c r="P34" s="27">
        <v>-4871.23945</v>
      </c>
      <c r="Q34" s="27">
        <f t="shared" si="5"/>
        <v>20844.060549999998</v>
      </c>
      <c r="R34" s="27">
        <v>0</v>
      </c>
      <c r="S34" s="27"/>
      <c r="T34" s="27">
        <f t="shared" si="6"/>
        <v>0</v>
      </c>
      <c r="U34" s="27"/>
      <c r="V34" s="27">
        <f t="shared" si="7"/>
        <v>0</v>
      </c>
      <c r="W34" s="27"/>
      <c r="X34" s="27">
        <f t="shared" si="8"/>
        <v>0</v>
      </c>
      <c r="Y34" s="4" t="s">
        <v>33</v>
      </c>
      <c r="Z34" s="5"/>
      <c r="AA34" s="37"/>
    </row>
    <row r="35" ht="17.25">
      <c r="A35" s="24"/>
      <c r="B35" s="36" t="s">
        <v>22</v>
      </c>
      <c r="C35" s="44" t="s">
        <v>17</v>
      </c>
      <c r="D35" s="27">
        <v>551941.19999999995</v>
      </c>
      <c r="E35" s="27"/>
      <c r="F35" s="27">
        <f t="shared" si="0"/>
        <v>551941.19999999995</v>
      </c>
      <c r="G35" s="27"/>
      <c r="H35" s="27">
        <f t="shared" si="1"/>
        <v>551941.19999999995</v>
      </c>
      <c r="I35" s="27">
        <v>52435.900000000001</v>
      </c>
      <c r="J35" s="27">
        <f t="shared" si="2"/>
        <v>604377.09999999998</v>
      </c>
      <c r="K35" s="27">
        <v>617168.09999999998</v>
      </c>
      <c r="L35" s="27"/>
      <c r="M35" s="27">
        <f t="shared" si="3"/>
        <v>617168.09999999998</v>
      </c>
      <c r="N35" s="27"/>
      <c r="O35" s="27">
        <f t="shared" si="4"/>
        <v>617168.09999999998</v>
      </c>
      <c r="P35" s="27">
        <v>-116909.74678</v>
      </c>
      <c r="Q35" s="27">
        <f t="shared" si="5"/>
        <v>500258.35321999999</v>
      </c>
      <c r="R35" s="27">
        <v>0</v>
      </c>
      <c r="S35" s="27"/>
      <c r="T35" s="27">
        <f t="shared" si="6"/>
        <v>0</v>
      </c>
      <c r="U35" s="27"/>
      <c r="V35" s="27">
        <f t="shared" si="7"/>
        <v>0</v>
      </c>
      <c r="W35" s="27"/>
      <c r="X35" s="27">
        <f t="shared" si="8"/>
        <v>0</v>
      </c>
      <c r="Y35" s="4" t="s">
        <v>33</v>
      </c>
      <c r="Z35" s="5"/>
      <c r="AA35" s="37"/>
    </row>
    <row r="36" ht="17.25">
      <c r="A36" s="24"/>
      <c r="B36" s="36" t="s">
        <v>23</v>
      </c>
      <c r="C36" s="44" t="s">
        <v>17</v>
      </c>
      <c r="D36" s="27"/>
      <c r="E36" s="27"/>
      <c r="F36" s="27"/>
      <c r="G36" s="27">
        <v>47.655029999999996</v>
      </c>
      <c r="H36" s="27">
        <f t="shared" si="1"/>
        <v>47.655029999999996</v>
      </c>
      <c r="I36" s="27"/>
      <c r="J36" s="27">
        <f t="shared" si="2"/>
        <v>47.655029999999996</v>
      </c>
      <c r="K36" s="27"/>
      <c r="L36" s="27"/>
      <c r="M36" s="27"/>
      <c r="N36" s="27"/>
      <c r="O36" s="27">
        <f t="shared" si="4"/>
        <v>0</v>
      </c>
      <c r="P36" s="27"/>
      <c r="Q36" s="27">
        <f t="shared" si="5"/>
        <v>0</v>
      </c>
      <c r="R36" s="27"/>
      <c r="S36" s="27"/>
      <c r="T36" s="27"/>
      <c r="U36" s="27"/>
      <c r="V36" s="27">
        <f t="shared" si="7"/>
        <v>0</v>
      </c>
      <c r="W36" s="27"/>
      <c r="X36" s="27">
        <f t="shared" si="8"/>
        <v>0</v>
      </c>
      <c r="Y36" s="4"/>
      <c r="Z36" s="5"/>
      <c r="AA36" s="37"/>
    </row>
    <row r="37" ht="51.75">
      <c r="A37" s="24" t="s">
        <v>35</v>
      </c>
      <c r="B37" s="36" t="s">
        <v>36</v>
      </c>
      <c r="C37" s="50" t="s">
        <v>26</v>
      </c>
      <c r="D37" s="27">
        <f>D39+D40</f>
        <v>847361.40000000002</v>
      </c>
      <c r="E37" s="27">
        <f>E39+E40</f>
        <v>0</v>
      </c>
      <c r="F37" s="27">
        <f t="shared" si="0"/>
        <v>847361.40000000002</v>
      </c>
      <c r="G37" s="27">
        <f>G39+G40+G41</f>
        <v>0.061449999999999998</v>
      </c>
      <c r="H37" s="27">
        <f t="shared" si="1"/>
        <v>847361.46145000006</v>
      </c>
      <c r="I37" s="27">
        <f>I39+I40+I41</f>
        <v>0</v>
      </c>
      <c r="J37" s="27">
        <f t="shared" si="2"/>
        <v>847361.46145000006</v>
      </c>
      <c r="K37" s="27">
        <f>K39+K40</f>
        <v>606016.19999999995</v>
      </c>
      <c r="L37" s="27">
        <f>L39+L40</f>
        <v>0</v>
      </c>
      <c r="M37" s="27">
        <f t="shared" si="3"/>
        <v>606016.19999999995</v>
      </c>
      <c r="N37" s="27">
        <f>N39+N40+N41</f>
        <v>0</v>
      </c>
      <c r="O37" s="27">
        <f t="shared" si="4"/>
        <v>606016.19999999995</v>
      </c>
      <c r="P37" s="27">
        <f>P39+P40+P41</f>
        <v>-0.029000000000000001</v>
      </c>
      <c r="Q37" s="27">
        <f t="shared" si="5"/>
        <v>606016.17099999997</v>
      </c>
      <c r="R37" s="27">
        <f>R39+R40</f>
        <v>0</v>
      </c>
      <c r="S37" s="27">
        <f>S39+S40</f>
        <v>0</v>
      </c>
      <c r="T37" s="27">
        <f t="shared" si="6"/>
        <v>0</v>
      </c>
      <c r="U37" s="27">
        <f>U39+U40+U41</f>
        <v>0</v>
      </c>
      <c r="V37" s="27">
        <f t="shared" si="7"/>
        <v>0</v>
      </c>
      <c r="W37" s="27">
        <f>W39+W40+W41</f>
        <v>0</v>
      </c>
      <c r="X37" s="27">
        <f t="shared" si="8"/>
        <v>0</v>
      </c>
      <c r="Y37" s="4"/>
      <c r="Z37" s="5"/>
      <c r="AA37" s="37"/>
    </row>
    <row r="38" ht="17.25">
      <c r="A38" s="24"/>
      <c r="B38" s="36" t="s">
        <v>18</v>
      </c>
      <c r="C38" s="3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4"/>
      <c r="Z38" s="5"/>
      <c r="AA38" s="37"/>
    </row>
    <row r="39" ht="17.25" hidden="1">
      <c r="A39" s="45"/>
      <c r="B39" s="51" t="s">
        <v>19</v>
      </c>
      <c r="C39" s="46"/>
      <c r="D39" s="39">
        <v>847.29999999999995</v>
      </c>
      <c r="E39" s="39"/>
      <c r="F39" s="39">
        <f t="shared" si="0"/>
        <v>847.29999999999995</v>
      </c>
      <c r="G39" s="40"/>
      <c r="H39" s="39">
        <f t="shared" si="1"/>
        <v>847.29999999999995</v>
      </c>
      <c r="I39" s="40"/>
      <c r="J39" s="39">
        <f t="shared" si="2"/>
        <v>847.29999999999995</v>
      </c>
      <c r="K39" s="39">
        <v>331205.39999999997</v>
      </c>
      <c r="L39" s="39"/>
      <c r="M39" s="39">
        <f t="shared" si="3"/>
        <v>331205.39999999997</v>
      </c>
      <c r="N39" s="40"/>
      <c r="O39" s="39">
        <f t="shared" si="4"/>
        <v>331205.39999999997</v>
      </c>
      <c r="P39" s="40">
        <v>-0.029000000000000001</v>
      </c>
      <c r="Q39" s="39">
        <f t="shared" si="5"/>
        <v>331205.37099999998</v>
      </c>
      <c r="R39" s="39">
        <v>0</v>
      </c>
      <c r="S39" s="39"/>
      <c r="T39" s="39">
        <f t="shared" si="6"/>
        <v>0</v>
      </c>
      <c r="U39" s="40"/>
      <c r="V39" s="39">
        <f t="shared" si="7"/>
        <v>0</v>
      </c>
      <c r="W39" s="40"/>
      <c r="X39" s="39">
        <f t="shared" si="8"/>
        <v>0</v>
      </c>
      <c r="Y39" s="41" t="s">
        <v>37</v>
      </c>
      <c r="Z39" s="48" t="s">
        <v>20</v>
      </c>
      <c r="AA39" s="49"/>
    </row>
    <row r="40" ht="17.25">
      <c r="A40" s="24"/>
      <c r="B40" s="36" t="s">
        <v>21</v>
      </c>
      <c r="C40" s="44" t="s">
        <v>17</v>
      </c>
      <c r="D40" s="27">
        <v>846514.09999999998</v>
      </c>
      <c r="E40" s="27"/>
      <c r="F40" s="27">
        <f t="shared" si="0"/>
        <v>846514.09999999998</v>
      </c>
      <c r="G40" s="27"/>
      <c r="H40" s="27">
        <f t="shared" si="1"/>
        <v>846514.09999999998</v>
      </c>
      <c r="I40" s="27"/>
      <c r="J40" s="27">
        <f t="shared" si="2"/>
        <v>846514.09999999998</v>
      </c>
      <c r="K40" s="27">
        <v>274810.79999999999</v>
      </c>
      <c r="L40" s="27"/>
      <c r="M40" s="27">
        <f t="shared" si="3"/>
        <v>274810.79999999999</v>
      </c>
      <c r="N40" s="27"/>
      <c r="O40" s="27">
        <f t="shared" si="4"/>
        <v>274810.79999999999</v>
      </c>
      <c r="P40" s="27"/>
      <c r="Q40" s="27">
        <f t="shared" si="5"/>
        <v>274810.79999999999</v>
      </c>
      <c r="R40" s="27">
        <v>0</v>
      </c>
      <c r="S40" s="27"/>
      <c r="T40" s="27">
        <f t="shared" si="6"/>
        <v>0</v>
      </c>
      <c r="U40" s="27"/>
      <c r="V40" s="27">
        <f t="shared" si="7"/>
        <v>0</v>
      </c>
      <c r="W40" s="27"/>
      <c r="X40" s="27">
        <f t="shared" si="8"/>
        <v>0</v>
      </c>
      <c r="Y40" s="4" t="s">
        <v>28</v>
      </c>
      <c r="Z40" s="5"/>
      <c r="AA40" s="37"/>
    </row>
    <row r="41" ht="17.25">
      <c r="A41" s="24"/>
      <c r="B41" s="36" t="s">
        <v>23</v>
      </c>
      <c r="C41" s="44" t="s">
        <v>17</v>
      </c>
      <c r="D41" s="27"/>
      <c r="E41" s="27"/>
      <c r="F41" s="27"/>
      <c r="G41" s="27">
        <v>0.061449999999999998</v>
      </c>
      <c r="H41" s="27">
        <f t="shared" si="1"/>
        <v>0.061449999999999998</v>
      </c>
      <c r="I41" s="27"/>
      <c r="J41" s="27">
        <f t="shared" si="2"/>
        <v>0.061449999999999998</v>
      </c>
      <c r="K41" s="27"/>
      <c r="L41" s="27"/>
      <c r="M41" s="27"/>
      <c r="N41" s="27"/>
      <c r="O41" s="27">
        <f t="shared" si="4"/>
        <v>0</v>
      </c>
      <c r="P41" s="27"/>
      <c r="Q41" s="27">
        <f t="shared" si="5"/>
        <v>0</v>
      </c>
      <c r="R41" s="27"/>
      <c r="S41" s="27"/>
      <c r="T41" s="27"/>
      <c r="U41" s="27"/>
      <c r="V41" s="27">
        <f t="shared" si="7"/>
        <v>0</v>
      </c>
      <c r="W41" s="27"/>
      <c r="X41" s="27">
        <f t="shared" si="8"/>
        <v>0</v>
      </c>
      <c r="Y41" s="4" t="s">
        <v>38</v>
      </c>
      <c r="Z41" s="5"/>
      <c r="AA41" s="37"/>
    </row>
    <row r="42" ht="51.75">
      <c r="A42" s="24" t="s">
        <v>39</v>
      </c>
      <c r="B42" s="52" t="s">
        <v>40</v>
      </c>
      <c r="C42" s="36" t="s">
        <v>26</v>
      </c>
      <c r="D42" s="27">
        <f>D44</f>
        <v>581.10000000000002</v>
      </c>
      <c r="E42" s="27">
        <f>E44</f>
        <v>0</v>
      </c>
      <c r="F42" s="27">
        <f t="shared" si="0"/>
        <v>581.10000000000002</v>
      </c>
      <c r="G42" s="27">
        <f>G44</f>
        <v>0.016619999999999999</v>
      </c>
      <c r="H42" s="27">
        <f t="shared" si="1"/>
        <v>581.11662000000001</v>
      </c>
      <c r="I42" s="27">
        <f>I44</f>
        <v>0</v>
      </c>
      <c r="J42" s="27">
        <f t="shared" si="2"/>
        <v>581.11662000000001</v>
      </c>
      <c r="K42" s="27">
        <f>K44</f>
        <v>0</v>
      </c>
      <c r="L42" s="27">
        <f>L44</f>
        <v>0</v>
      </c>
      <c r="M42" s="27">
        <f t="shared" si="3"/>
        <v>0</v>
      </c>
      <c r="N42" s="27">
        <f>N44</f>
        <v>0</v>
      </c>
      <c r="O42" s="27">
        <f t="shared" si="4"/>
        <v>0</v>
      </c>
      <c r="P42" s="27">
        <f>P44</f>
        <v>0</v>
      </c>
      <c r="Q42" s="27">
        <f t="shared" si="5"/>
        <v>0</v>
      </c>
      <c r="R42" s="27">
        <f>R44</f>
        <v>0</v>
      </c>
      <c r="S42" s="27">
        <f>S44</f>
        <v>0</v>
      </c>
      <c r="T42" s="27">
        <f t="shared" si="6"/>
        <v>0</v>
      </c>
      <c r="U42" s="27">
        <f>U44</f>
        <v>0</v>
      </c>
      <c r="V42" s="27">
        <f t="shared" si="7"/>
        <v>0</v>
      </c>
      <c r="W42" s="27">
        <f>W44</f>
        <v>0</v>
      </c>
      <c r="X42" s="27">
        <f t="shared" si="8"/>
        <v>0</v>
      </c>
      <c r="Y42" s="4"/>
      <c r="Z42" s="5"/>
      <c r="AA42" s="37"/>
    </row>
    <row r="43" ht="17.25">
      <c r="A43" s="24"/>
      <c r="B43" s="36" t="s">
        <v>18</v>
      </c>
      <c r="C43" s="3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4"/>
      <c r="Z43" s="5"/>
      <c r="AA43" s="37"/>
    </row>
    <row r="44" ht="17.25">
      <c r="A44" s="24"/>
      <c r="B44" s="36" t="s">
        <v>23</v>
      </c>
      <c r="C44" s="44" t="s">
        <v>17</v>
      </c>
      <c r="D44" s="27">
        <v>581.10000000000002</v>
      </c>
      <c r="E44" s="27"/>
      <c r="F44" s="27">
        <f t="shared" si="0"/>
        <v>581.10000000000002</v>
      </c>
      <c r="G44" s="27">
        <v>0.016619999999999999</v>
      </c>
      <c r="H44" s="27">
        <f t="shared" si="1"/>
        <v>581.11662000000001</v>
      </c>
      <c r="I44" s="27"/>
      <c r="J44" s="27">
        <f t="shared" si="2"/>
        <v>581.11662000000001</v>
      </c>
      <c r="K44" s="27">
        <v>0</v>
      </c>
      <c r="L44" s="27"/>
      <c r="M44" s="27">
        <f t="shared" si="3"/>
        <v>0</v>
      </c>
      <c r="N44" s="27"/>
      <c r="O44" s="27">
        <f t="shared" si="4"/>
        <v>0</v>
      </c>
      <c r="P44" s="27"/>
      <c r="Q44" s="27">
        <f t="shared" si="5"/>
        <v>0</v>
      </c>
      <c r="R44" s="27">
        <v>0</v>
      </c>
      <c r="S44" s="27"/>
      <c r="T44" s="27">
        <f t="shared" si="6"/>
        <v>0</v>
      </c>
      <c r="U44" s="27"/>
      <c r="V44" s="27">
        <f t="shared" si="7"/>
        <v>0</v>
      </c>
      <c r="W44" s="27"/>
      <c r="X44" s="27">
        <f t="shared" si="8"/>
        <v>0</v>
      </c>
      <c r="Y44" s="4" t="s">
        <v>41</v>
      </c>
      <c r="Z44" s="5"/>
      <c r="AA44" s="37"/>
    </row>
    <row r="45" ht="51.75">
      <c r="A45" s="24" t="s">
        <v>42</v>
      </c>
      <c r="B45" s="36" t="s">
        <v>43</v>
      </c>
      <c r="C45" s="36" t="s">
        <v>26</v>
      </c>
      <c r="D45" s="27">
        <v>33334.599999999999</v>
      </c>
      <c r="E45" s="27"/>
      <c r="F45" s="27">
        <f t="shared" si="0"/>
        <v>33334.599999999999</v>
      </c>
      <c r="G45" s="27"/>
      <c r="H45" s="27">
        <f t="shared" si="1"/>
        <v>33334.599999999999</v>
      </c>
      <c r="I45" s="27"/>
      <c r="J45" s="27">
        <f t="shared" si="2"/>
        <v>33334.599999999999</v>
      </c>
      <c r="K45" s="27">
        <v>65000</v>
      </c>
      <c r="L45" s="27"/>
      <c r="M45" s="27">
        <f t="shared" si="3"/>
        <v>65000</v>
      </c>
      <c r="N45" s="27"/>
      <c r="O45" s="27">
        <f t="shared" si="4"/>
        <v>65000</v>
      </c>
      <c r="P45" s="27"/>
      <c r="Q45" s="27">
        <f t="shared" si="5"/>
        <v>65000</v>
      </c>
      <c r="R45" s="27">
        <v>0</v>
      </c>
      <c r="S45" s="27"/>
      <c r="T45" s="27">
        <f t="shared" si="6"/>
        <v>0</v>
      </c>
      <c r="U45" s="27"/>
      <c r="V45" s="27">
        <f t="shared" si="7"/>
        <v>0</v>
      </c>
      <c r="W45" s="27"/>
      <c r="X45" s="27">
        <f t="shared" si="8"/>
        <v>0</v>
      </c>
      <c r="Y45" s="4" t="s">
        <v>44</v>
      </c>
      <c r="Z45" s="5"/>
      <c r="AA45" s="37"/>
    </row>
    <row r="46" ht="51.75">
      <c r="A46" s="24" t="s">
        <v>45</v>
      </c>
      <c r="B46" s="36" t="s">
        <v>46</v>
      </c>
      <c r="C46" s="36" t="s">
        <v>26</v>
      </c>
      <c r="D46" s="27"/>
      <c r="E46" s="27"/>
      <c r="F46" s="27"/>
      <c r="G46" s="27">
        <v>26162.946</v>
      </c>
      <c r="H46" s="27">
        <f t="shared" si="1"/>
        <v>26162.946</v>
      </c>
      <c r="I46" s="27">
        <v>-16.065000000000001</v>
      </c>
      <c r="J46" s="27">
        <f t="shared" si="2"/>
        <v>26146.881000000001</v>
      </c>
      <c r="K46" s="27"/>
      <c r="L46" s="27"/>
      <c r="M46" s="27"/>
      <c r="N46" s="27"/>
      <c r="O46" s="27">
        <f t="shared" si="4"/>
        <v>0</v>
      </c>
      <c r="P46" s="27"/>
      <c r="Q46" s="27">
        <f t="shared" si="5"/>
        <v>0</v>
      </c>
      <c r="R46" s="27"/>
      <c r="S46" s="27"/>
      <c r="T46" s="27"/>
      <c r="U46" s="27"/>
      <c r="V46" s="27">
        <f t="shared" si="7"/>
        <v>0</v>
      </c>
      <c r="W46" s="27"/>
      <c r="X46" s="27">
        <f t="shared" si="8"/>
        <v>0</v>
      </c>
      <c r="Y46" s="4" t="s">
        <v>47</v>
      </c>
      <c r="Z46" s="5"/>
      <c r="AA46" s="37"/>
    </row>
    <row r="47" s="17" customFormat="1" ht="33.75" customHeight="1">
      <c r="A47" s="18"/>
      <c r="B47" s="19" t="s">
        <v>48</v>
      </c>
      <c r="C47" s="20" t="s">
        <v>17</v>
      </c>
      <c r="D47" s="21">
        <f>D52+D53+D54+D55+D56+D57+D58+D59+D60+D61+D62+D63+D64+D65+D66+D67+D68+D69+D70+D71+D72+D77+D80</f>
        <v>3608633</v>
      </c>
      <c r="E47" s="21">
        <f>E52+E53+E54+E55+E56+E57+E58+E59+E60+E61+E62+E63+E64+E65+E66+E67+E68+E69+E70+E71+E72+E77+E80+E84+E85+E86+E87+E88+E89</f>
        <v>57880.300000000003</v>
      </c>
      <c r="F47" s="21">
        <f t="shared" si="0"/>
        <v>3666513.2999999998</v>
      </c>
      <c r="G47" s="21">
        <f>G52+G53+G54+G55+G56+G57+G58+G59+G60+G61+G62+G63+G64+G65+G66+G67+G68+G69+G70+G71+G72+G77+G80+G84+G85+G86+G87+G88+G89+G90+G91+G92</f>
        <v>-73861.194999999978</v>
      </c>
      <c r="H47" s="21">
        <f t="shared" si="1"/>
        <v>3592652.105</v>
      </c>
      <c r="I47" s="21">
        <f>I52+I53+I54+I55+I56+I57+I58+I59+I60+I61+I62+I63+I64+I65+I66+I67+I68+I69+I70+I71+I72+I77+I80+I84+I85+I86+I87+I88+I89+I90+I91+I92</f>
        <v>-100556.724</v>
      </c>
      <c r="J47" s="21">
        <f t="shared" si="2"/>
        <v>3492095.3810000001</v>
      </c>
      <c r="K47" s="21">
        <f>K52+K53+K54+K55+K56+K57+K58+K59+K60+K61+K62+K63+K64+K65+K66+K67+K68+K69+K70+K71+K72+K77+K80</f>
        <v>3662122.5</v>
      </c>
      <c r="L47" s="21">
        <f>L52+L53+L54+L55+L56+L57+L58+L59+L60+L61+L62+L63+L64+L65+L66+L67+L68+L69+L70+L71+L72+L77+L80+L84+L85+L86+L87+L88+L89</f>
        <v>43558</v>
      </c>
      <c r="M47" s="21">
        <f t="shared" si="3"/>
        <v>3705680.5</v>
      </c>
      <c r="N47" s="53">
        <f>N52+N53+N54+N55+N56+N57+N58+N59+N60+N61+N62+N63+N64+N65+N66+N67+N68+N69+N70+N71+N72+N77+N80+N84+N85+N86+N87+N88+N89+N90+N91+N92</f>
        <v>11397.069000000003</v>
      </c>
      <c r="O47" s="21">
        <f t="shared" si="4"/>
        <v>3717077.5690000001</v>
      </c>
      <c r="P47" s="21">
        <f>P52+P53+P54+P55+P56+P57+P58+P59+P60+P61+P62+P63+P64+P65+P66+P67+P68+P69+P70+P71+P72+P77+P80+P84+P85+P86+P87+P88+P89+P90+P91+P92</f>
        <v>-28577.786999999997</v>
      </c>
      <c r="Q47" s="21">
        <f t="shared" si="5"/>
        <v>3688499.7820000001</v>
      </c>
      <c r="R47" s="21">
        <f>R52+R53+R54+R55+R56+R57+R58+R59+R60+R61+R62+R63+R64+R65+R66+R67+R68+R69+R70+R71+R72+R77+R80</f>
        <v>2804976.0000000005</v>
      </c>
      <c r="S47" s="21">
        <f>S52+S53+S54+S55+S56+S57+S58+S59+S60+S61+S62+S63+S64+S65+S66+S67+S68+S69+S70+S71+S72+S77+S80+S84+S85+S86+S87+S88+S89</f>
        <v>0</v>
      </c>
      <c r="T47" s="21">
        <f t="shared" si="6"/>
        <v>2804976.0000000005</v>
      </c>
      <c r="U47" s="53">
        <f>U52+U53+U54+U55+U56+U57+U58+U59+U60+U61+U62+U63+U64+U65+U66+U67+U68+U69+U70+U71+U72+U77+U80+U84+U85+U86+U87+U88+U89+U90+U91+U92</f>
        <v>171972.367</v>
      </c>
      <c r="V47" s="21">
        <f t="shared" si="7"/>
        <v>2976948.3670000006</v>
      </c>
      <c r="W47" s="21">
        <f>W52+W53+W54+W55+W56+W57+W58+W59+W60+W61+W62+W63+W64+W65+W66+W67+W68+W69+W70+W71+W72+W77+W80+W84+W85+W86+W87+W88+W89+W90+W91+W92</f>
        <v>0</v>
      </c>
      <c r="X47" s="21">
        <f t="shared" si="8"/>
        <v>2976948.3670000006</v>
      </c>
      <c r="Y47" s="22"/>
      <c r="Z47" s="23"/>
      <c r="AA47" s="17"/>
      <c r="AB47" s="17"/>
      <c r="AC47" s="17"/>
    </row>
    <row r="48" s="1" customFormat="1" ht="17.25">
      <c r="A48" s="24"/>
      <c r="B48" s="25" t="s">
        <v>18</v>
      </c>
      <c r="C48" s="54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4"/>
      <c r="Z48" s="5"/>
      <c r="AA48" s="37"/>
      <c r="AB48" s="1"/>
      <c r="AC48" s="1"/>
    </row>
    <row r="49" s="28" customFormat="1" ht="17.25" hidden="1">
      <c r="A49" s="29"/>
      <c r="B49" s="30" t="s">
        <v>19</v>
      </c>
      <c r="C49" s="55"/>
      <c r="D49" s="56">
        <f>D52+D53+D54+D55+D56+D57+D58+D59+D60+D61+D62+D63+D64+D65+D66+D67+D68+D69+D70+D71+D74</f>
        <v>1713714.8999999999</v>
      </c>
      <c r="E49" s="56">
        <f>E52+E53+E54+E55+E56+E57+E58+E59+E60+E61+E62+E63+E64+E65+E66+E67+E68+E69+E70+E71+E74+E84+E85+E86+E87+E88+E89</f>
        <v>57880.300000000003</v>
      </c>
      <c r="F49" s="56">
        <f t="shared" si="0"/>
        <v>1771595.2</v>
      </c>
      <c r="G49" s="56">
        <f>G52+G53+G54+G55+G56+G57+G58+G59+G60+G61+G62+G63+G64+G65+G66+G67+G68+G69+G70+G71+G74+G84+G85+G86+G87+G88+G89+G90+G91+G92</f>
        <v>-73861.194999999978</v>
      </c>
      <c r="H49" s="56">
        <f t="shared" si="1"/>
        <v>1697734.0049999999</v>
      </c>
      <c r="I49" s="56">
        <f>I52+I53+I54+I55+I56+I57+I58+I59+I60+I61+I62+I63+I64+I65+I66+I67+I68+I69+I70+I71+I74+I84+I85+I86+I87+I88+I89+I90+I91+I92</f>
        <v>-100556.724</v>
      </c>
      <c r="J49" s="56">
        <f t="shared" si="2"/>
        <v>1597177.281</v>
      </c>
      <c r="K49" s="56">
        <f>K52+K53+K54+K55+K56+K57+K58+K59+K60+K61+K62+K63+K64+K65+K66+K67+K68+K69+K70+K71+K74</f>
        <v>1600713.7</v>
      </c>
      <c r="L49" s="56">
        <f>L52+L53+L54+L55+L56+L57+L58+L59+L60+L61+L62+L63+L64+L65+L66+L67+L68+L69+L70+L71+L74+L84+L85+L86+L87+L88+L89</f>
        <v>43558</v>
      </c>
      <c r="M49" s="56">
        <f t="shared" si="3"/>
        <v>1644271.7</v>
      </c>
      <c r="N49" s="57">
        <f>N52+N53+N54+N55+N56+N57+N58+N59+N60+N61+N62+N63+N64+N65+N66+N67+N68+N69+N70+N71+N74+N84+N85+N86+N87+N88+N89+N90+N91+N92</f>
        <v>11397.069000000003</v>
      </c>
      <c r="O49" s="56">
        <f t="shared" si="4"/>
        <v>1655668.7689999999</v>
      </c>
      <c r="P49" s="56">
        <f>P52+P53+P54+P55+P56+P57+P58+P59+P60+P61+P62+P63+P64+P65+P66+P67+P68+P69+P70+P71+P74+P84+P85+P86+P87+P88+P89+P90+P91+P92</f>
        <v>-28577.786999999997</v>
      </c>
      <c r="Q49" s="56">
        <f t="shared" si="5"/>
        <v>1627090.9819999998</v>
      </c>
      <c r="R49" s="56">
        <f>R52+R53+R54+R55+R56+R57+R58+R59+R60+R61+R62+R63+R64+R65+R66+R67+R68+R69+R70+R71+R74</f>
        <v>800000</v>
      </c>
      <c r="S49" s="56">
        <f>S52+S53+S54+S55+S56+S57+S58+S59+S60+S61+S62+S63+S64+S65+S66+S67+S68+S69+S70+S71+S74+S84+S85+S86+S87+S88+S89</f>
        <v>0</v>
      </c>
      <c r="T49" s="56">
        <f t="shared" si="6"/>
        <v>800000</v>
      </c>
      <c r="U49" s="57">
        <f>U52+U53+U54+U55+U56+U57+U58+U59+U60+U61+U62+U63+U64+U65+U66+U67+U68+U69+U70+U71+U74+U84+U85+U86+U87+U88+U89+U90+U91+U92</f>
        <v>171972.367</v>
      </c>
      <c r="V49" s="56">
        <f t="shared" si="7"/>
        <v>971972.36699999997</v>
      </c>
      <c r="W49" s="56">
        <f>W52+W53+W54+W55+W56+W57+W58+W59+W60+W61+W62+W63+W64+W65+W66+W67+W68+W69+W70+W71+W74+W84+W85+W86+W87+W88+W89+W90+W91+W92</f>
        <v>0</v>
      </c>
      <c r="X49" s="56">
        <f t="shared" si="8"/>
        <v>971972.36699999997</v>
      </c>
      <c r="Y49" s="58"/>
      <c r="Z49" s="34" t="s">
        <v>20</v>
      </c>
      <c r="AA49" s="35"/>
      <c r="AB49" s="28"/>
      <c r="AC49" s="28"/>
    </row>
    <row r="50" s="1" customFormat="1" ht="17.25">
      <c r="A50" s="24"/>
      <c r="B50" s="36" t="s">
        <v>21</v>
      </c>
      <c r="C50" s="54" t="s">
        <v>17</v>
      </c>
      <c r="D50" s="27">
        <f>D75+D79+D82</f>
        <v>869260.20000000007</v>
      </c>
      <c r="E50" s="27">
        <f>E75+E79+E82</f>
        <v>0</v>
      </c>
      <c r="F50" s="27">
        <f t="shared" si="0"/>
        <v>869260.20000000007</v>
      </c>
      <c r="G50" s="27">
        <f>G75+G79+G82</f>
        <v>0</v>
      </c>
      <c r="H50" s="27">
        <f t="shared" si="1"/>
        <v>869260.20000000007</v>
      </c>
      <c r="I50" s="27">
        <f>I75+I79+I82</f>
        <v>0</v>
      </c>
      <c r="J50" s="27">
        <f t="shared" si="2"/>
        <v>869260.20000000007</v>
      </c>
      <c r="K50" s="27">
        <f>K75+K79+K82</f>
        <v>933386</v>
      </c>
      <c r="L50" s="27">
        <f>L75+L79+L82</f>
        <v>0</v>
      </c>
      <c r="M50" s="27">
        <f t="shared" si="3"/>
        <v>933386</v>
      </c>
      <c r="N50" s="27">
        <f>N75+N79+N82</f>
        <v>0</v>
      </c>
      <c r="O50" s="27">
        <f t="shared" si="4"/>
        <v>933386</v>
      </c>
      <c r="P50" s="27">
        <f>P75+P79+P82</f>
        <v>0</v>
      </c>
      <c r="Q50" s="27">
        <f t="shared" si="5"/>
        <v>933386</v>
      </c>
      <c r="R50" s="27">
        <f>R75+R79+R82</f>
        <v>1012081.6000000001</v>
      </c>
      <c r="S50" s="27">
        <f>S75+S79+S82</f>
        <v>0</v>
      </c>
      <c r="T50" s="27">
        <f t="shared" si="6"/>
        <v>1012081.6000000001</v>
      </c>
      <c r="U50" s="27">
        <f>U75+U79+U82</f>
        <v>0</v>
      </c>
      <c r="V50" s="27">
        <f t="shared" si="7"/>
        <v>1012081.6000000001</v>
      </c>
      <c r="W50" s="27">
        <f>W75+W79+W82</f>
        <v>0</v>
      </c>
      <c r="X50" s="27">
        <f t="shared" si="8"/>
        <v>1012081.6000000001</v>
      </c>
      <c r="Y50" s="4"/>
      <c r="Z50" s="5"/>
      <c r="AA50" s="37"/>
      <c r="AB50" s="1"/>
      <c r="AC50" s="1"/>
    </row>
    <row r="51" s="1" customFormat="1" ht="17.25">
      <c r="A51" s="24"/>
      <c r="B51" s="36" t="s">
        <v>22</v>
      </c>
      <c r="C51" s="54" t="s">
        <v>17</v>
      </c>
      <c r="D51" s="27">
        <f>D83+D76</f>
        <v>1025657.9</v>
      </c>
      <c r="E51" s="27">
        <f>E83+E76</f>
        <v>0</v>
      </c>
      <c r="F51" s="27">
        <f t="shared" si="0"/>
        <v>1025657.9</v>
      </c>
      <c r="G51" s="27">
        <f>G83+G76</f>
        <v>0</v>
      </c>
      <c r="H51" s="27">
        <f t="shared" si="1"/>
        <v>1025657.9</v>
      </c>
      <c r="I51" s="27">
        <f>I83+I76</f>
        <v>0</v>
      </c>
      <c r="J51" s="27">
        <f t="shared" si="2"/>
        <v>1025657.9</v>
      </c>
      <c r="K51" s="27">
        <f>K83+K76</f>
        <v>1128022.8</v>
      </c>
      <c r="L51" s="27">
        <f>L83+L76</f>
        <v>0</v>
      </c>
      <c r="M51" s="27">
        <f t="shared" si="3"/>
        <v>1128022.8</v>
      </c>
      <c r="N51" s="27">
        <f>N83+N76</f>
        <v>0</v>
      </c>
      <c r="O51" s="27">
        <f t="shared" si="4"/>
        <v>1128022.8</v>
      </c>
      <c r="P51" s="27">
        <f>P83+P76</f>
        <v>0</v>
      </c>
      <c r="Q51" s="27">
        <f t="shared" si="5"/>
        <v>1128022.8</v>
      </c>
      <c r="R51" s="27">
        <f>R83+R76</f>
        <v>992894.39999999991</v>
      </c>
      <c r="S51" s="27">
        <f>S83+S76</f>
        <v>0</v>
      </c>
      <c r="T51" s="27">
        <f t="shared" si="6"/>
        <v>992894.39999999991</v>
      </c>
      <c r="U51" s="27">
        <f>U83+U76</f>
        <v>0</v>
      </c>
      <c r="V51" s="27">
        <f t="shared" si="7"/>
        <v>992894.39999999991</v>
      </c>
      <c r="W51" s="27">
        <f>W83+W76</f>
        <v>0</v>
      </c>
      <c r="X51" s="27">
        <f t="shared" si="8"/>
        <v>992894.39999999991</v>
      </c>
      <c r="Y51" s="4"/>
      <c r="Z51" s="5"/>
      <c r="AA51" s="37"/>
      <c r="AB51" s="1"/>
      <c r="AC51" s="1"/>
    </row>
    <row r="52" ht="51.75">
      <c r="A52" s="24" t="s">
        <v>49</v>
      </c>
      <c r="B52" s="36" t="s">
        <v>50</v>
      </c>
      <c r="C52" s="38" t="s">
        <v>26</v>
      </c>
      <c r="D52" s="27">
        <v>33851.199999999983</v>
      </c>
      <c r="E52" s="27"/>
      <c r="F52" s="27">
        <f t="shared" si="0"/>
        <v>33851.199999999983</v>
      </c>
      <c r="G52" s="27">
        <v>-33851.199999999997</v>
      </c>
      <c r="H52" s="27">
        <f t="shared" si="1"/>
        <v>-1.4551915228366852e-11</v>
      </c>
      <c r="I52" s="27"/>
      <c r="J52" s="27">
        <f t="shared" si="2"/>
        <v>-1.4551915228366852e-11</v>
      </c>
      <c r="K52" s="27">
        <v>364663.59999999998</v>
      </c>
      <c r="L52" s="27"/>
      <c r="M52" s="27">
        <f t="shared" si="3"/>
        <v>364663.59999999998</v>
      </c>
      <c r="N52" s="27">
        <v>-32367.231</v>
      </c>
      <c r="O52" s="27">
        <f t="shared" si="4"/>
        <v>332296.36899999995</v>
      </c>
      <c r="P52" s="27"/>
      <c r="Q52" s="27">
        <f t="shared" si="5"/>
        <v>332296.36899999995</v>
      </c>
      <c r="R52" s="27">
        <v>0</v>
      </c>
      <c r="S52" s="27"/>
      <c r="T52" s="27">
        <f t="shared" si="6"/>
        <v>0</v>
      </c>
      <c r="U52" s="27">
        <v>66218.430999999997</v>
      </c>
      <c r="V52" s="27">
        <f t="shared" si="7"/>
        <v>66218.430999999997</v>
      </c>
      <c r="W52" s="27"/>
      <c r="X52" s="27">
        <f t="shared" si="8"/>
        <v>66218.430999999997</v>
      </c>
      <c r="Y52" s="4" t="s">
        <v>51</v>
      </c>
      <c r="AA52" s="37"/>
    </row>
    <row r="53" ht="51.75">
      <c r="A53" s="24" t="s">
        <v>52</v>
      </c>
      <c r="B53" s="36" t="s">
        <v>53</v>
      </c>
      <c r="C53" s="38" t="s">
        <v>26</v>
      </c>
      <c r="D53" s="27">
        <v>52115.800000000003</v>
      </c>
      <c r="E53" s="27"/>
      <c r="F53" s="27">
        <f t="shared" si="0"/>
        <v>52115.800000000003</v>
      </c>
      <c r="G53" s="27"/>
      <c r="H53" s="27">
        <f t="shared" si="1"/>
        <v>52115.800000000003</v>
      </c>
      <c r="I53" s="27"/>
      <c r="J53" s="27">
        <f t="shared" si="2"/>
        <v>52115.800000000003</v>
      </c>
      <c r="K53" s="27">
        <v>0</v>
      </c>
      <c r="L53" s="27"/>
      <c r="M53" s="27">
        <f t="shared" si="3"/>
        <v>0</v>
      </c>
      <c r="N53" s="27"/>
      <c r="O53" s="27">
        <f t="shared" si="4"/>
        <v>0</v>
      </c>
      <c r="P53" s="27"/>
      <c r="Q53" s="27">
        <f t="shared" si="5"/>
        <v>0</v>
      </c>
      <c r="R53" s="27">
        <v>0</v>
      </c>
      <c r="S53" s="27"/>
      <c r="T53" s="27">
        <f t="shared" si="6"/>
        <v>0</v>
      </c>
      <c r="U53" s="27"/>
      <c r="V53" s="27">
        <f t="shared" si="7"/>
        <v>0</v>
      </c>
      <c r="W53" s="27"/>
      <c r="X53" s="27">
        <f t="shared" si="8"/>
        <v>0</v>
      </c>
      <c r="Y53" s="4" t="s">
        <v>54</v>
      </c>
      <c r="Z53" s="5"/>
      <c r="AA53" s="37"/>
    </row>
    <row r="54" ht="51.75">
      <c r="A54" s="24" t="s">
        <v>55</v>
      </c>
      <c r="B54" s="36" t="s">
        <v>56</v>
      </c>
      <c r="C54" s="38" t="s">
        <v>26</v>
      </c>
      <c r="D54" s="27">
        <v>4784.3000000000002</v>
      </c>
      <c r="E54" s="27"/>
      <c r="F54" s="27">
        <f t="shared" si="0"/>
        <v>4784.3000000000002</v>
      </c>
      <c r="G54" s="27"/>
      <c r="H54" s="27">
        <f t="shared" si="1"/>
        <v>4784.3000000000002</v>
      </c>
      <c r="I54" s="27"/>
      <c r="J54" s="27">
        <f t="shared" si="2"/>
        <v>4784.3000000000002</v>
      </c>
      <c r="K54" s="27">
        <v>0</v>
      </c>
      <c r="L54" s="27"/>
      <c r="M54" s="27">
        <f t="shared" si="3"/>
        <v>0</v>
      </c>
      <c r="N54" s="27"/>
      <c r="O54" s="27">
        <f t="shared" si="4"/>
        <v>0</v>
      </c>
      <c r="P54" s="27"/>
      <c r="Q54" s="27">
        <f t="shared" si="5"/>
        <v>0</v>
      </c>
      <c r="R54" s="27">
        <v>0</v>
      </c>
      <c r="S54" s="27"/>
      <c r="T54" s="27">
        <f t="shared" si="6"/>
        <v>0</v>
      </c>
      <c r="U54" s="27"/>
      <c r="V54" s="27">
        <f t="shared" si="7"/>
        <v>0</v>
      </c>
      <c r="W54" s="27"/>
      <c r="X54" s="27">
        <f t="shared" si="8"/>
        <v>0</v>
      </c>
      <c r="Y54" s="4" t="s">
        <v>57</v>
      </c>
      <c r="AA54" s="37"/>
    </row>
    <row r="55" ht="51.75">
      <c r="A55" s="24" t="s">
        <v>58</v>
      </c>
      <c r="B55" s="36" t="s">
        <v>59</v>
      </c>
      <c r="C55" s="38" t="s">
        <v>26</v>
      </c>
      <c r="D55" s="27">
        <v>34485.800000000003</v>
      </c>
      <c r="E55" s="27"/>
      <c r="F55" s="27">
        <f t="shared" si="0"/>
        <v>34485.800000000003</v>
      </c>
      <c r="G55" s="27">
        <v>0.437</v>
      </c>
      <c r="H55" s="27">
        <f t="shared" si="1"/>
        <v>34486.237000000001</v>
      </c>
      <c r="I55" s="27"/>
      <c r="J55" s="27">
        <f t="shared" si="2"/>
        <v>34486.237000000001</v>
      </c>
      <c r="K55" s="27">
        <v>0</v>
      </c>
      <c r="L55" s="27"/>
      <c r="M55" s="27">
        <f t="shared" si="3"/>
        <v>0</v>
      </c>
      <c r="N55" s="27"/>
      <c r="O55" s="27">
        <f t="shared" si="4"/>
        <v>0</v>
      </c>
      <c r="P55" s="27"/>
      <c r="Q55" s="27">
        <f t="shared" si="5"/>
        <v>0</v>
      </c>
      <c r="R55" s="27">
        <v>0</v>
      </c>
      <c r="S55" s="27"/>
      <c r="T55" s="27">
        <f t="shared" si="6"/>
        <v>0</v>
      </c>
      <c r="U55" s="27"/>
      <c r="V55" s="27">
        <f t="shared" si="7"/>
        <v>0</v>
      </c>
      <c r="W55" s="27"/>
      <c r="X55" s="27">
        <f t="shared" si="8"/>
        <v>0</v>
      </c>
      <c r="Y55" s="4" t="s">
        <v>60</v>
      </c>
      <c r="Z55"/>
      <c r="AA55" s="37"/>
    </row>
    <row r="56" ht="51.75">
      <c r="A56" s="24" t="s">
        <v>61</v>
      </c>
      <c r="B56" s="36" t="s">
        <v>62</v>
      </c>
      <c r="C56" s="38" t="s">
        <v>26</v>
      </c>
      <c r="D56" s="27">
        <v>43764.300000000003</v>
      </c>
      <c r="E56" s="27"/>
      <c r="F56" s="27">
        <f t="shared" si="0"/>
        <v>43764.300000000003</v>
      </c>
      <c r="G56" s="27">
        <v>-43764.300000000003</v>
      </c>
      <c r="H56" s="27">
        <f t="shared" si="1"/>
        <v>0</v>
      </c>
      <c r="I56" s="27"/>
      <c r="J56" s="27">
        <f t="shared" si="2"/>
        <v>0</v>
      </c>
      <c r="K56" s="27">
        <v>0</v>
      </c>
      <c r="L56" s="27"/>
      <c r="M56" s="27">
        <f t="shared" si="3"/>
        <v>0</v>
      </c>
      <c r="N56" s="27">
        <v>43764.300000000003</v>
      </c>
      <c r="O56" s="27">
        <f t="shared" si="4"/>
        <v>43764.300000000003</v>
      </c>
      <c r="P56" s="27"/>
      <c r="Q56" s="27">
        <f t="shared" si="5"/>
        <v>43764.300000000003</v>
      </c>
      <c r="R56" s="27">
        <v>0</v>
      </c>
      <c r="S56" s="27"/>
      <c r="T56" s="27">
        <f t="shared" si="6"/>
        <v>0</v>
      </c>
      <c r="U56" s="27"/>
      <c r="V56" s="27">
        <f t="shared" si="7"/>
        <v>0</v>
      </c>
      <c r="W56" s="27"/>
      <c r="X56" s="27">
        <f t="shared" si="8"/>
        <v>0</v>
      </c>
      <c r="Y56" s="4" t="s">
        <v>63</v>
      </c>
      <c r="AA56" s="37"/>
    </row>
    <row r="57" ht="51.75">
      <c r="A57" s="24" t="s">
        <v>64</v>
      </c>
      <c r="B57" s="36" t="s">
        <v>65</v>
      </c>
      <c r="C57" s="38" t="s">
        <v>26</v>
      </c>
      <c r="D57" s="27">
        <v>108530.10000000001</v>
      </c>
      <c r="E57" s="27"/>
      <c r="F57" s="27">
        <f t="shared" si="0"/>
        <v>108530.10000000001</v>
      </c>
      <c r="G57" s="27">
        <v>-86081.660999999993</v>
      </c>
      <c r="H57" s="27">
        <f t="shared" si="1"/>
        <v>22448.439000000013</v>
      </c>
      <c r="I57" s="27"/>
      <c r="J57" s="27">
        <f t="shared" si="2"/>
        <v>22448.439000000013</v>
      </c>
      <c r="K57" s="27">
        <v>190578.5</v>
      </c>
      <c r="L57" s="27"/>
      <c r="M57" s="27">
        <f t="shared" si="3"/>
        <v>190578.5</v>
      </c>
      <c r="N57" s="27"/>
      <c r="O57" s="27">
        <f t="shared" si="4"/>
        <v>190578.5</v>
      </c>
      <c r="P57" s="27"/>
      <c r="Q57" s="27">
        <f t="shared" si="5"/>
        <v>190578.5</v>
      </c>
      <c r="R57" s="27">
        <v>0</v>
      </c>
      <c r="S57" s="27"/>
      <c r="T57" s="27">
        <f t="shared" si="6"/>
        <v>0</v>
      </c>
      <c r="U57" s="27">
        <v>86081.660999999993</v>
      </c>
      <c r="V57" s="27">
        <f t="shared" si="7"/>
        <v>86081.660999999993</v>
      </c>
      <c r="W57" s="27"/>
      <c r="X57" s="27">
        <f t="shared" si="8"/>
        <v>86081.660999999993</v>
      </c>
      <c r="Y57" s="4" t="s">
        <v>66</v>
      </c>
      <c r="AA57" s="37"/>
    </row>
    <row r="58" ht="51.75">
      <c r="A58" s="24" t="s">
        <v>67</v>
      </c>
      <c r="B58" s="36" t="s">
        <v>68</v>
      </c>
      <c r="C58" s="38" t="s">
        <v>26</v>
      </c>
      <c r="D58" s="27">
        <v>30453.799999999999</v>
      </c>
      <c r="E58" s="27"/>
      <c r="F58" s="27">
        <f t="shared" si="0"/>
        <v>30453.799999999999</v>
      </c>
      <c r="G58" s="27">
        <v>0.001</v>
      </c>
      <c r="H58" s="27">
        <f t="shared" si="1"/>
        <v>30453.800999999999</v>
      </c>
      <c r="I58" s="27"/>
      <c r="J58" s="27">
        <f t="shared" si="2"/>
        <v>30453.800999999999</v>
      </c>
      <c r="K58" s="27">
        <v>0</v>
      </c>
      <c r="L58" s="27"/>
      <c r="M58" s="27">
        <f t="shared" si="3"/>
        <v>0</v>
      </c>
      <c r="N58" s="27"/>
      <c r="O58" s="27">
        <f t="shared" si="4"/>
        <v>0</v>
      </c>
      <c r="P58" s="27"/>
      <c r="Q58" s="27">
        <f t="shared" si="5"/>
        <v>0</v>
      </c>
      <c r="R58" s="27">
        <v>0</v>
      </c>
      <c r="S58" s="27"/>
      <c r="T58" s="27">
        <f t="shared" si="6"/>
        <v>0</v>
      </c>
      <c r="U58" s="27"/>
      <c r="V58" s="27">
        <f t="shared" si="7"/>
        <v>0</v>
      </c>
      <c r="W58" s="27"/>
      <c r="X58" s="27">
        <f t="shared" si="8"/>
        <v>0</v>
      </c>
      <c r="Y58" s="4" t="s">
        <v>69</v>
      </c>
      <c r="AA58" s="37"/>
    </row>
    <row r="59" s="1" customFormat="1" ht="51.75">
      <c r="A59" s="24" t="s">
        <v>70</v>
      </c>
      <c r="B59" s="36" t="s">
        <v>71</v>
      </c>
      <c r="C59" s="38" t="s">
        <v>26</v>
      </c>
      <c r="D59" s="27">
        <v>26789.5</v>
      </c>
      <c r="E59" s="27"/>
      <c r="F59" s="27">
        <f t="shared" si="0"/>
        <v>26789.5</v>
      </c>
      <c r="G59" s="27"/>
      <c r="H59" s="27">
        <f t="shared" si="1"/>
        <v>26789.5</v>
      </c>
      <c r="I59" s="27">
        <v>-19751.561000000002</v>
      </c>
      <c r="J59" s="27">
        <f t="shared" si="2"/>
        <v>7037.9389999999985</v>
      </c>
      <c r="K59" s="27">
        <v>0</v>
      </c>
      <c r="L59" s="27"/>
      <c r="M59" s="27">
        <f t="shared" si="3"/>
        <v>0</v>
      </c>
      <c r="N59" s="27"/>
      <c r="O59" s="27">
        <f t="shared" si="4"/>
        <v>0</v>
      </c>
      <c r="P59" s="27">
        <v>19751.561000000002</v>
      </c>
      <c r="Q59" s="27">
        <f t="shared" si="5"/>
        <v>19751.561000000002</v>
      </c>
      <c r="R59" s="27">
        <v>0</v>
      </c>
      <c r="S59" s="27"/>
      <c r="T59" s="27">
        <f t="shared" si="6"/>
        <v>0</v>
      </c>
      <c r="U59" s="27"/>
      <c r="V59" s="27">
        <f t="shared" si="7"/>
        <v>0</v>
      </c>
      <c r="W59" s="27"/>
      <c r="X59" s="27">
        <f t="shared" si="8"/>
        <v>0</v>
      </c>
      <c r="Y59" s="4" t="s">
        <v>72</v>
      </c>
      <c r="Z59" s="5"/>
      <c r="AA59" s="37"/>
    </row>
    <row r="60" ht="51.75">
      <c r="A60" s="24" t="s">
        <v>73</v>
      </c>
      <c r="B60" s="36" t="s">
        <v>74</v>
      </c>
      <c r="C60" s="50" t="s">
        <v>26</v>
      </c>
      <c r="D60" s="27">
        <v>11334.1</v>
      </c>
      <c r="E60" s="27"/>
      <c r="F60" s="27">
        <f t="shared" si="0"/>
        <v>11334.1</v>
      </c>
      <c r="G60" s="27">
        <v>-266.80000000000001</v>
      </c>
      <c r="H60" s="27">
        <f t="shared" si="1"/>
        <v>11067.300000000001</v>
      </c>
      <c r="I60" s="27"/>
      <c r="J60" s="27">
        <f t="shared" si="2"/>
        <v>11067.300000000001</v>
      </c>
      <c r="K60" s="27">
        <v>0</v>
      </c>
      <c r="L60" s="27"/>
      <c r="M60" s="27">
        <f t="shared" si="3"/>
        <v>0</v>
      </c>
      <c r="N60" s="27"/>
      <c r="O60" s="27">
        <f t="shared" si="4"/>
        <v>0</v>
      </c>
      <c r="P60" s="27"/>
      <c r="Q60" s="27">
        <f t="shared" si="5"/>
        <v>0</v>
      </c>
      <c r="R60" s="27">
        <v>0</v>
      </c>
      <c r="S60" s="27"/>
      <c r="T60" s="27">
        <f t="shared" si="6"/>
        <v>0</v>
      </c>
      <c r="U60" s="27"/>
      <c r="V60" s="27">
        <f t="shared" si="7"/>
        <v>0</v>
      </c>
      <c r="W60" s="27"/>
      <c r="X60" s="27">
        <f t="shared" si="8"/>
        <v>0</v>
      </c>
      <c r="Y60" s="4" t="s">
        <v>75</v>
      </c>
      <c r="Z60" s="5"/>
      <c r="AA60" s="37"/>
      <c r="AB60" s="1"/>
      <c r="AC60" s="1"/>
    </row>
    <row r="61" ht="51.75">
      <c r="A61" s="24" t="s">
        <v>76</v>
      </c>
      <c r="B61" s="36" t="s">
        <v>77</v>
      </c>
      <c r="C61" s="50" t="s">
        <v>26</v>
      </c>
      <c r="D61" s="27">
        <v>4115.1000000000004</v>
      </c>
      <c r="E61" s="27"/>
      <c r="F61" s="27">
        <f t="shared" si="0"/>
        <v>4115.1000000000004</v>
      </c>
      <c r="G61" s="27"/>
      <c r="H61" s="27">
        <f t="shared" si="1"/>
        <v>4115.1000000000004</v>
      </c>
      <c r="I61" s="27"/>
      <c r="J61" s="27">
        <f t="shared" si="2"/>
        <v>4115.1000000000004</v>
      </c>
      <c r="K61" s="27">
        <v>168427.60000000001</v>
      </c>
      <c r="L61" s="27"/>
      <c r="M61" s="27">
        <f t="shared" si="3"/>
        <v>168427.60000000001</v>
      </c>
      <c r="N61" s="27"/>
      <c r="O61" s="27">
        <f t="shared" si="4"/>
        <v>168427.60000000001</v>
      </c>
      <c r="P61" s="27"/>
      <c r="Q61" s="27">
        <f t="shared" si="5"/>
        <v>168427.60000000001</v>
      </c>
      <c r="R61" s="27">
        <v>0</v>
      </c>
      <c r="S61" s="27"/>
      <c r="T61" s="27">
        <f t="shared" si="6"/>
        <v>0</v>
      </c>
      <c r="U61" s="27"/>
      <c r="V61" s="27">
        <f t="shared" si="7"/>
        <v>0</v>
      </c>
      <c r="W61" s="27"/>
      <c r="X61" s="27">
        <f t="shared" si="8"/>
        <v>0</v>
      </c>
      <c r="Y61" s="4" t="s">
        <v>78</v>
      </c>
      <c r="Z61" s="5"/>
      <c r="AA61" s="37"/>
    </row>
    <row r="62" ht="51.75">
      <c r="A62" s="24" t="s">
        <v>79</v>
      </c>
      <c r="B62" s="36" t="s">
        <v>80</v>
      </c>
      <c r="C62" s="50" t="s">
        <v>26</v>
      </c>
      <c r="D62" s="27">
        <v>1711.3</v>
      </c>
      <c r="E62" s="27"/>
      <c r="F62" s="27">
        <f t="shared" si="0"/>
        <v>1711.3</v>
      </c>
      <c r="G62" s="27"/>
      <c r="H62" s="27">
        <f t="shared" si="1"/>
        <v>1711.3</v>
      </c>
      <c r="I62" s="27"/>
      <c r="J62" s="27">
        <f t="shared" si="2"/>
        <v>1711.3</v>
      </c>
      <c r="K62" s="27">
        <v>0</v>
      </c>
      <c r="L62" s="27"/>
      <c r="M62" s="27">
        <f t="shared" si="3"/>
        <v>0</v>
      </c>
      <c r="N62" s="27"/>
      <c r="O62" s="27">
        <f t="shared" si="4"/>
        <v>0</v>
      </c>
      <c r="P62" s="27"/>
      <c r="Q62" s="27">
        <f t="shared" si="5"/>
        <v>0</v>
      </c>
      <c r="R62" s="27">
        <v>0</v>
      </c>
      <c r="S62" s="27"/>
      <c r="T62" s="27">
        <f t="shared" si="6"/>
        <v>0</v>
      </c>
      <c r="U62" s="27"/>
      <c r="V62" s="27">
        <f t="shared" si="7"/>
        <v>0</v>
      </c>
      <c r="W62" s="27"/>
      <c r="X62" s="27">
        <f t="shared" si="8"/>
        <v>0</v>
      </c>
      <c r="Y62" s="4" t="s">
        <v>81</v>
      </c>
      <c r="AA62" s="37"/>
    </row>
    <row r="63" ht="51.75">
      <c r="A63" s="24" t="s">
        <v>82</v>
      </c>
      <c r="B63" s="36" t="s">
        <v>83</v>
      </c>
      <c r="C63" s="38" t="s">
        <v>26</v>
      </c>
      <c r="D63" s="27">
        <v>35550.599999999999</v>
      </c>
      <c r="E63" s="27"/>
      <c r="F63" s="27">
        <f t="shared" si="0"/>
        <v>35550.599999999999</v>
      </c>
      <c r="G63" s="27"/>
      <c r="H63" s="27">
        <f t="shared" si="1"/>
        <v>35550.599999999999</v>
      </c>
      <c r="I63" s="27"/>
      <c r="J63" s="27">
        <f t="shared" si="2"/>
        <v>35550.599999999999</v>
      </c>
      <c r="K63" s="27">
        <v>0</v>
      </c>
      <c r="L63" s="27"/>
      <c r="M63" s="27">
        <f t="shared" si="3"/>
        <v>0</v>
      </c>
      <c r="N63" s="27"/>
      <c r="O63" s="27">
        <f t="shared" si="4"/>
        <v>0</v>
      </c>
      <c r="P63" s="27"/>
      <c r="Q63" s="27">
        <f t="shared" si="5"/>
        <v>0</v>
      </c>
      <c r="R63" s="27">
        <v>0</v>
      </c>
      <c r="S63" s="27"/>
      <c r="T63" s="27">
        <f t="shared" si="6"/>
        <v>0</v>
      </c>
      <c r="U63" s="27"/>
      <c r="V63" s="27">
        <f t="shared" si="7"/>
        <v>0</v>
      </c>
      <c r="W63" s="27"/>
      <c r="X63" s="27">
        <f t="shared" si="8"/>
        <v>0</v>
      </c>
      <c r="Y63" s="4" t="s">
        <v>84</v>
      </c>
      <c r="AA63" s="37"/>
    </row>
    <row r="64" ht="69">
      <c r="A64" s="24" t="s">
        <v>85</v>
      </c>
      <c r="B64" s="36" t="s">
        <v>86</v>
      </c>
      <c r="C64" s="50" t="s">
        <v>87</v>
      </c>
      <c r="D64" s="27">
        <v>39000</v>
      </c>
      <c r="E64" s="27"/>
      <c r="F64" s="27">
        <f t="shared" si="0"/>
        <v>39000</v>
      </c>
      <c r="G64" s="27"/>
      <c r="H64" s="27">
        <f t="shared" si="1"/>
        <v>39000</v>
      </c>
      <c r="I64" s="27"/>
      <c r="J64" s="27">
        <f t="shared" si="2"/>
        <v>39000</v>
      </c>
      <c r="K64" s="27">
        <v>0</v>
      </c>
      <c r="L64" s="27"/>
      <c r="M64" s="27">
        <f t="shared" si="3"/>
        <v>0</v>
      </c>
      <c r="N64" s="27"/>
      <c r="O64" s="27">
        <f t="shared" si="4"/>
        <v>0</v>
      </c>
      <c r="P64" s="27"/>
      <c r="Q64" s="27">
        <f t="shared" si="5"/>
        <v>0</v>
      </c>
      <c r="R64" s="27">
        <v>0</v>
      </c>
      <c r="S64" s="27"/>
      <c r="T64" s="27">
        <f t="shared" si="6"/>
        <v>0</v>
      </c>
      <c r="U64" s="27"/>
      <c r="V64" s="27">
        <f t="shared" si="7"/>
        <v>0</v>
      </c>
      <c r="W64" s="27"/>
      <c r="X64" s="27">
        <f t="shared" si="8"/>
        <v>0</v>
      </c>
      <c r="Y64" s="4" t="s">
        <v>88</v>
      </c>
      <c r="AA64" s="37"/>
    </row>
    <row r="65" ht="69">
      <c r="A65" s="24" t="s">
        <v>89</v>
      </c>
      <c r="B65" s="36" t="s">
        <v>90</v>
      </c>
      <c r="C65" s="50" t="s">
        <v>87</v>
      </c>
      <c r="D65" s="27">
        <v>0</v>
      </c>
      <c r="E65" s="27"/>
      <c r="F65" s="27">
        <f t="shared" si="0"/>
        <v>0</v>
      </c>
      <c r="G65" s="27"/>
      <c r="H65" s="27">
        <f t="shared" si="1"/>
        <v>0</v>
      </c>
      <c r="I65" s="27"/>
      <c r="J65" s="27">
        <f t="shared" si="2"/>
        <v>0</v>
      </c>
      <c r="K65" s="27">
        <v>55200</v>
      </c>
      <c r="L65" s="27"/>
      <c r="M65" s="27">
        <f t="shared" si="3"/>
        <v>55200</v>
      </c>
      <c r="N65" s="27"/>
      <c r="O65" s="27">
        <f t="shared" si="4"/>
        <v>55200</v>
      </c>
      <c r="P65" s="27"/>
      <c r="Q65" s="27">
        <f t="shared" si="5"/>
        <v>55200</v>
      </c>
      <c r="R65" s="27">
        <v>0</v>
      </c>
      <c r="S65" s="27"/>
      <c r="T65" s="27">
        <f t="shared" si="6"/>
        <v>0</v>
      </c>
      <c r="U65" s="27"/>
      <c r="V65" s="27">
        <f t="shared" si="7"/>
        <v>0</v>
      </c>
      <c r="W65" s="27"/>
      <c r="X65" s="27">
        <f t="shared" si="8"/>
        <v>0</v>
      </c>
      <c r="Y65" s="4" t="s">
        <v>91</v>
      </c>
      <c r="AA65" s="37"/>
    </row>
    <row r="66" ht="69">
      <c r="A66" s="24" t="s">
        <v>92</v>
      </c>
      <c r="B66" s="36" t="s">
        <v>93</v>
      </c>
      <c r="C66" s="38" t="s">
        <v>87</v>
      </c>
      <c r="D66" s="27">
        <v>94706</v>
      </c>
      <c r="E66" s="27"/>
      <c r="F66" s="27">
        <f t="shared" si="0"/>
        <v>94706</v>
      </c>
      <c r="G66" s="27"/>
      <c r="H66" s="27">
        <f t="shared" si="1"/>
        <v>94706</v>
      </c>
      <c r="I66" s="27"/>
      <c r="J66" s="27">
        <f t="shared" si="2"/>
        <v>94706</v>
      </c>
      <c r="K66" s="27">
        <v>0</v>
      </c>
      <c r="L66" s="27"/>
      <c r="M66" s="27">
        <f t="shared" si="3"/>
        <v>0</v>
      </c>
      <c r="N66" s="27"/>
      <c r="O66" s="27">
        <f t="shared" si="4"/>
        <v>0</v>
      </c>
      <c r="P66" s="27"/>
      <c r="Q66" s="27">
        <f t="shared" si="5"/>
        <v>0</v>
      </c>
      <c r="R66" s="27">
        <v>0</v>
      </c>
      <c r="S66" s="27"/>
      <c r="T66" s="27">
        <f t="shared" si="6"/>
        <v>0</v>
      </c>
      <c r="U66" s="27"/>
      <c r="V66" s="27">
        <f t="shared" si="7"/>
        <v>0</v>
      </c>
      <c r="W66" s="27"/>
      <c r="X66" s="27">
        <f t="shared" si="8"/>
        <v>0</v>
      </c>
      <c r="Y66" s="4" t="s">
        <v>94</v>
      </c>
      <c r="AA66" s="37"/>
    </row>
    <row r="67" ht="69">
      <c r="A67" s="24" t="s">
        <v>95</v>
      </c>
      <c r="B67" s="36" t="s">
        <v>96</v>
      </c>
      <c r="C67" s="50" t="s">
        <v>87</v>
      </c>
      <c r="D67" s="27">
        <v>38918</v>
      </c>
      <c r="E67" s="27"/>
      <c r="F67" s="27">
        <f t="shared" si="0"/>
        <v>38918</v>
      </c>
      <c r="G67" s="27"/>
      <c r="H67" s="27">
        <f t="shared" si="1"/>
        <v>38918</v>
      </c>
      <c r="I67" s="27"/>
      <c r="J67" s="27">
        <f t="shared" si="2"/>
        <v>38918</v>
      </c>
      <c r="K67" s="27">
        <v>0</v>
      </c>
      <c r="L67" s="27"/>
      <c r="M67" s="27">
        <f t="shared" si="3"/>
        <v>0</v>
      </c>
      <c r="N67" s="27"/>
      <c r="O67" s="27">
        <f t="shared" si="4"/>
        <v>0</v>
      </c>
      <c r="P67" s="27"/>
      <c r="Q67" s="27">
        <f t="shared" si="5"/>
        <v>0</v>
      </c>
      <c r="R67" s="27">
        <v>0</v>
      </c>
      <c r="S67" s="27"/>
      <c r="T67" s="27">
        <f t="shared" si="6"/>
        <v>0</v>
      </c>
      <c r="U67" s="27"/>
      <c r="V67" s="27">
        <f t="shared" si="7"/>
        <v>0</v>
      </c>
      <c r="W67" s="27"/>
      <c r="X67" s="27">
        <f t="shared" si="8"/>
        <v>0</v>
      </c>
      <c r="Y67" s="4" t="s">
        <v>97</v>
      </c>
      <c r="AA67" s="37"/>
    </row>
    <row r="68" ht="69">
      <c r="A68" s="24" t="s">
        <v>98</v>
      </c>
      <c r="B68" s="36" t="s">
        <v>99</v>
      </c>
      <c r="C68" s="50" t="s">
        <v>87</v>
      </c>
      <c r="D68" s="27">
        <v>25020</v>
      </c>
      <c r="E68" s="27"/>
      <c r="F68" s="27">
        <f t="shared" si="0"/>
        <v>25020</v>
      </c>
      <c r="G68" s="27"/>
      <c r="H68" s="27">
        <f t="shared" si="1"/>
        <v>25020</v>
      </c>
      <c r="I68" s="27"/>
      <c r="J68" s="27">
        <f t="shared" si="2"/>
        <v>25020</v>
      </c>
      <c r="K68" s="27">
        <v>0</v>
      </c>
      <c r="L68" s="27"/>
      <c r="M68" s="27">
        <f t="shared" si="3"/>
        <v>0</v>
      </c>
      <c r="N68" s="27"/>
      <c r="O68" s="27">
        <f t="shared" si="4"/>
        <v>0</v>
      </c>
      <c r="P68" s="27"/>
      <c r="Q68" s="27">
        <f t="shared" si="5"/>
        <v>0</v>
      </c>
      <c r="R68" s="27">
        <v>0</v>
      </c>
      <c r="S68" s="27"/>
      <c r="T68" s="27">
        <f t="shared" si="6"/>
        <v>0</v>
      </c>
      <c r="U68" s="27"/>
      <c r="V68" s="27">
        <f t="shared" si="7"/>
        <v>0</v>
      </c>
      <c r="W68" s="27"/>
      <c r="X68" s="27">
        <f t="shared" si="8"/>
        <v>0</v>
      </c>
      <c r="Y68" s="4" t="s">
        <v>100</v>
      </c>
      <c r="AA68" s="37"/>
    </row>
    <row r="69" ht="69">
      <c r="A69" s="24" t="s">
        <v>101</v>
      </c>
      <c r="B69" s="36" t="s">
        <v>102</v>
      </c>
      <c r="C69" s="38" t="s">
        <v>87</v>
      </c>
      <c r="D69" s="27">
        <v>0</v>
      </c>
      <c r="E69" s="27"/>
      <c r="F69" s="27">
        <f t="shared" si="0"/>
        <v>0</v>
      </c>
      <c r="G69" s="27"/>
      <c r="H69" s="27">
        <f t="shared" si="1"/>
        <v>0</v>
      </c>
      <c r="I69" s="27"/>
      <c r="J69" s="27">
        <f t="shared" si="2"/>
        <v>0</v>
      </c>
      <c r="K69" s="27">
        <v>21844</v>
      </c>
      <c r="L69" s="27"/>
      <c r="M69" s="27">
        <f t="shared" si="3"/>
        <v>21844</v>
      </c>
      <c r="N69" s="27"/>
      <c r="O69" s="27">
        <f t="shared" si="4"/>
        <v>21844</v>
      </c>
      <c r="P69" s="27"/>
      <c r="Q69" s="27">
        <f t="shared" si="5"/>
        <v>21844</v>
      </c>
      <c r="R69" s="27">
        <v>0</v>
      </c>
      <c r="S69" s="27"/>
      <c r="T69" s="27">
        <f t="shared" si="6"/>
        <v>0</v>
      </c>
      <c r="U69" s="27"/>
      <c r="V69" s="27">
        <f t="shared" si="7"/>
        <v>0</v>
      </c>
      <c r="W69" s="27"/>
      <c r="X69" s="27">
        <f t="shared" si="8"/>
        <v>0</v>
      </c>
      <c r="Y69" s="4" t="s">
        <v>103</v>
      </c>
      <c r="AA69" s="37"/>
    </row>
    <row r="70" ht="69">
      <c r="A70" s="24" t="s">
        <v>104</v>
      </c>
      <c r="B70" s="36" t="s">
        <v>105</v>
      </c>
      <c r="C70" s="50" t="s">
        <v>87</v>
      </c>
      <c r="D70" s="27">
        <v>1235.5999999999999</v>
      </c>
      <c r="E70" s="27"/>
      <c r="F70" s="27">
        <f t="shared" si="0"/>
        <v>1235.5999999999999</v>
      </c>
      <c r="G70" s="27"/>
      <c r="H70" s="27">
        <f t="shared" si="1"/>
        <v>1235.5999999999999</v>
      </c>
      <c r="I70" s="27"/>
      <c r="J70" s="27">
        <f t="shared" si="2"/>
        <v>1235.5999999999999</v>
      </c>
      <c r="K70" s="27">
        <v>0</v>
      </c>
      <c r="L70" s="27"/>
      <c r="M70" s="27">
        <f t="shared" si="3"/>
        <v>0</v>
      </c>
      <c r="N70" s="27"/>
      <c r="O70" s="27">
        <f t="shared" si="4"/>
        <v>0</v>
      </c>
      <c r="P70" s="27"/>
      <c r="Q70" s="27">
        <f t="shared" si="5"/>
        <v>0</v>
      </c>
      <c r="R70" s="27">
        <v>0</v>
      </c>
      <c r="S70" s="27"/>
      <c r="T70" s="27">
        <f t="shared" si="6"/>
        <v>0</v>
      </c>
      <c r="U70" s="27"/>
      <c r="V70" s="27">
        <f t="shared" si="7"/>
        <v>0</v>
      </c>
      <c r="W70" s="27"/>
      <c r="X70" s="27">
        <f t="shared" si="8"/>
        <v>0</v>
      </c>
      <c r="Y70" s="4" t="s">
        <v>106</v>
      </c>
      <c r="Z70" s="5"/>
      <c r="AA70" s="37"/>
    </row>
    <row r="71" ht="69" hidden="1">
      <c r="A71" s="45" t="s">
        <v>104</v>
      </c>
      <c r="B71" s="46" t="s">
        <v>107</v>
      </c>
      <c r="C71" s="59" t="s">
        <v>87</v>
      </c>
      <c r="D71" s="39">
        <v>3660</v>
      </c>
      <c r="E71" s="39">
        <v>-3660</v>
      </c>
      <c r="F71" s="39">
        <f t="shared" si="0"/>
        <v>0</v>
      </c>
      <c r="G71" s="40"/>
      <c r="H71" s="39">
        <f t="shared" si="1"/>
        <v>0</v>
      </c>
      <c r="I71" s="40"/>
      <c r="J71" s="39">
        <f t="shared" si="2"/>
        <v>0</v>
      </c>
      <c r="K71" s="39">
        <v>0</v>
      </c>
      <c r="L71" s="39"/>
      <c r="M71" s="39">
        <f t="shared" si="3"/>
        <v>0</v>
      </c>
      <c r="N71" s="40"/>
      <c r="O71" s="39">
        <f t="shared" si="4"/>
        <v>0</v>
      </c>
      <c r="P71" s="40"/>
      <c r="Q71" s="39">
        <f t="shared" si="5"/>
        <v>0</v>
      </c>
      <c r="R71" s="39">
        <v>0</v>
      </c>
      <c r="S71" s="39"/>
      <c r="T71" s="39">
        <f t="shared" si="6"/>
        <v>0</v>
      </c>
      <c r="U71" s="40"/>
      <c r="V71" s="39">
        <f t="shared" si="7"/>
        <v>0</v>
      </c>
      <c r="W71" s="40"/>
      <c r="X71" s="39">
        <f t="shared" si="8"/>
        <v>0</v>
      </c>
      <c r="Y71" s="47" t="s">
        <v>108</v>
      </c>
      <c r="Z71" s="48" t="s">
        <v>20</v>
      </c>
      <c r="AA71" s="49"/>
      <c r="AB71" s="60"/>
      <c r="AC71" s="60"/>
    </row>
    <row r="72" ht="51.75">
      <c r="A72" s="24" t="s">
        <v>109</v>
      </c>
      <c r="B72" s="36" t="s">
        <v>110</v>
      </c>
      <c r="C72" s="50" t="s">
        <v>111</v>
      </c>
      <c r="D72" s="27">
        <f>D74+D75+D76</f>
        <v>2397451.1000000001</v>
      </c>
      <c r="E72" s="27">
        <f>E74+E75+E76</f>
        <v>0</v>
      </c>
      <c r="F72" s="27">
        <f t="shared" si="0"/>
        <v>2397451.1000000001</v>
      </c>
      <c r="G72" s="27">
        <f>G74+G75+G76</f>
        <v>64540.538</v>
      </c>
      <c r="H72" s="27">
        <f t="shared" si="1"/>
        <v>2461991.6380000003</v>
      </c>
      <c r="I72" s="27">
        <f>I74+I75+I76</f>
        <v>-80805.163</v>
      </c>
      <c r="J72" s="27">
        <f t="shared" si="2"/>
        <v>2381186.4750000001</v>
      </c>
      <c r="K72" s="27">
        <f>K74+K75+K76</f>
        <v>2126902.7999999998</v>
      </c>
      <c r="L72" s="27">
        <f>L74+L75+L76</f>
        <v>0</v>
      </c>
      <c r="M72" s="27">
        <f t="shared" si="3"/>
        <v>2126902.7999999998</v>
      </c>
      <c r="N72" s="27">
        <f>N74+N75+N76</f>
        <v>0</v>
      </c>
      <c r="O72" s="27">
        <f t="shared" si="4"/>
        <v>2126902.7999999998</v>
      </c>
      <c r="P72" s="27">
        <f>P74+P75+P76</f>
        <v>-48329.347999999998</v>
      </c>
      <c r="Q72" s="27">
        <f t="shared" si="5"/>
        <v>2078573.4519999998</v>
      </c>
      <c r="R72" s="27">
        <f>R74+R75+R76</f>
        <v>2147547.7000000002</v>
      </c>
      <c r="S72" s="27">
        <f>S74+S75+S76</f>
        <v>0</v>
      </c>
      <c r="T72" s="27">
        <f t="shared" si="6"/>
        <v>2147547.7000000002</v>
      </c>
      <c r="U72" s="27">
        <f>U74+U75+U76</f>
        <v>0</v>
      </c>
      <c r="V72" s="27">
        <f t="shared" si="7"/>
        <v>2147547.7000000002</v>
      </c>
      <c r="W72" s="27">
        <f>W74+W75+W76</f>
        <v>0</v>
      </c>
      <c r="X72" s="27">
        <f t="shared" si="8"/>
        <v>2147547.7000000002</v>
      </c>
      <c r="Y72" s="4"/>
      <c r="Z72" s="5"/>
      <c r="AA72" s="37"/>
      <c r="AB72" s="1"/>
      <c r="AC72" s="1"/>
    </row>
    <row r="73" ht="17.25">
      <c r="A73" s="24"/>
      <c r="B73" s="36" t="s">
        <v>18</v>
      </c>
      <c r="C73" s="50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4"/>
      <c r="Z73" s="5"/>
      <c r="AA73" s="37"/>
      <c r="AB73" s="1"/>
      <c r="AC73" s="1"/>
    </row>
    <row r="74" ht="17.25" hidden="1">
      <c r="A74" s="45"/>
      <c r="B74" s="36" t="s">
        <v>19</v>
      </c>
      <c r="C74" s="59"/>
      <c r="D74" s="39">
        <v>1123689.3999999999</v>
      </c>
      <c r="E74" s="39"/>
      <c r="F74" s="39">
        <f t="shared" si="0"/>
        <v>1123689.3999999999</v>
      </c>
      <c r="G74" s="40">
        <v>64540.538</v>
      </c>
      <c r="H74" s="39">
        <f t="shared" si="1"/>
        <v>1188229.9379999998</v>
      </c>
      <c r="I74" s="40">
        <f>48329.348+51173.144-180307.655</f>
        <v>-80805.163</v>
      </c>
      <c r="J74" s="39">
        <f t="shared" si="2"/>
        <v>1107424.7749999999</v>
      </c>
      <c r="K74" s="39">
        <v>800000</v>
      </c>
      <c r="L74" s="39"/>
      <c r="M74" s="39">
        <f t="shared" si="3"/>
        <v>800000</v>
      </c>
      <c r="N74" s="40"/>
      <c r="O74" s="39">
        <f t="shared" si="4"/>
        <v>800000</v>
      </c>
      <c r="P74" s="40">
        <v>-48329.347999999998</v>
      </c>
      <c r="Q74" s="39">
        <f t="shared" si="5"/>
        <v>751670.652</v>
      </c>
      <c r="R74" s="39">
        <v>800000</v>
      </c>
      <c r="S74" s="39"/>
      <c r="T74" s="39">
        <f t="shared" si="6"/>
        <v>800000</v>
      </c>
      <c r="U74" s="40"/>
      <c r="V74" s="39">
        <f t="shared" si="7"/>
        <v>800000</v>
      </c>
      <c r="W74" s="40"/>
      <c r="X74" s="39">
        <f t="shared" si="8"/>
        <v>800000</v>
      </c>
      <c r="Y74" s="47" t="s">
        <v>112</v>
      </c>
      <c r="Z74" s="48" t="s">
        <v>20</v>
      </c>
      <c r="AA74" s="49"/>
      <c r="AB74" s="60"/>
      <c r="AC74" s="60"/>
    </row>
    <row r="75" ht="17.25">
      <c r="A75" s="24"/>
      <c r="B75" s="36" t="s">
        <v>21</v>
      </c>
      <c r="C75" s="54" t="s">
        <v>17</v>
      </c>
      <c r="D75" s="27">
        <v>488869.79999999999</v>
      </c>
      <c r="E75" s="27"/>
      <c r="F75" s="27">
        <f t="shared" si="0"/>
        <v>488869.79999999999</v>
      </c>
      <c r="G75" s="27"/>
      <c r="H75" s="27">
        <f t="shared" si="1"/>
        <v>488869.79999999999</v>
      </c>
      <c r="I75" s="27"/>
      <c r="J75" s="27">
        <f t="shared" si="2"/>
        <v>488869.79999999999</v>
      </c>
      <c r="K75" s="27">
        <v>440906.70000000001</v>
      </c>
      <c r="L75" s="27"/>
      <c r="M75" s="27">
        <f t="shared" si="3"/>
        <v>440906.70000000001</v>
      </c>
      <c r="N75" s="27"/>
      <c r="O75" s="27">
        <f t="shared" si="4"/>
        <v>440906.70000000001</v>
      </c>
      <c r="P75" s="27"/>
      <c r="Q75" s="27">
        <f t="shared" si="5"/>
        <v>440906.70000000001</v>
      </c>
      <c r="R75" s="27">
        <v>539524.59999999998</v>
      </c>
      <c r="S75" s="27"/>
      <c r="T75" s="27">
        <f t="shared" si="6"/>
        <v>539524.59999999998</v>
      </c>
      <c r="U75" s="27"/>
      <c r="V75" s="27">
        <f t="shared" si="7"/>
        <v>539524.59999999998</v>
      </c>
      <c r="W75" s="27"/>
      <c r="X75" s="27">
        <f t="shared" si="8"/>
        <v>539524.59999999998</v>
      </c>
      <c r="Y75" s="4"/>
      <c r="Z75" s="5"/>
      <c r="AA75" s="37"/>
      <c r="AB75" s="1"/>
      <c r="AC75" s="1"/>
    </row>
    <row r="76" ht="17.25">
      <c r="A76" s="24"/>
      <c r="B76" s="36" t="s">
        <v>22</v>
      </c>
      <c r="C76" s="54" t="s">
        <v>17</v>
      </c>
      <c r="D76" s="27">
        <v>784891.90000000002</v>
      </c>
      <c r="E76" s="27"/>
      <c r="F76" s="27">
        <f t="shared" si="0"/>
        <v>784891.90000000002</v>
      </c>
      <c r="G76" s="27"/>
      <c r="H76" s="27">
        <f t="shared" si="1"/>
        <v>784891.90000000002</v>
      </c>
      <c r="I76" s="27"/>
      <c r="J76" s="27">
        <f t="shared" si="2"/>
        <v>784891.90000000002</v>
      </c>
      <c r="K76" s="27">
        <v>885996.09999999998</v>
      </c>
      <c r="L76" s="27"/>
      <c r="M76" s="27">
        <f t="shared" si="3"/>
        <v>885996.09999999998</v>
      </c>
      <c r="N76" s="27"/>
      <c r="O76" s="27">
        <f t="shared" si="4"/>
        <v>885996.09999999998</v>
      </c>
      <c r="P76" s="27"/>
      <c r="Q76" s="27">
        <f t="shared" si="5"/>
        <v>885996.09999999998</v>
      </c>
      <c r="R76" s="27">
        <v>808023.09999999998</v>
      </c>
      <c r="S76" s="27"/>
      <c r="T76" s="27">
        <f t="shared" si="6"/>
        <v>808023.09999999998</v>
      </c>
      <c r="U76" s="27"/>
      <c r="V76" s="27">
        <f t="shared" si="7"/>
        <v>808023.09999999998</v>
      </c>
      <c r="W76" s="27"/>
      <c r="X76" s="27">
        <f t="shared" si="8"/>
        <v>808023.09999999998</v>
      </c>
      <c r="Y76" s="4" t="s">
        <v>113</v>
      </c>
      <c r="Z76" s="5"/>
      <c r="AA76" s="37"/>
      <c r="AB76" s="1"/>
      <c r="AC76" s="1"/>
    </row>
    <row r="77" ht="103.5">
      <c r="A77" s="24" t="s">
        <v>114</v>
      </c>
      <c r="B77" s="36" t="s">
        <v>115</v>
      </c>
      <c r="C77" s="50" t="s">
        <v>111</v>
      </c>
      <c r="D77" s="27">
        <f>D79</f>
        <v>300135</v>
      </c>
      <c r="E77" s="27">
        <f>E79</f>
        <v>0</v>
      </c>
      <c r="F77" s="27">
        <f t="shared" si="0"/>
        <v>300135</v>
      </c>
      <c r="G77" s="27">
        <f>G79</f>
        <v>0</v>
      </c>
      <c r="H77" s="27">
        <f t="shared" si="1"/>
        <v>300135</v>
      </c>
      <c r="I77" s="27">
        <f>I79</f>
        <v>0</v>
      </c>
      <c r="J77" s="27">
        <f t="shared" si="2"/>
        <v>300135</v>
      </c>
      <c r="K77" s="27">
        <f>K79</f>
        <v>411803.79999999999</v>
      </c>
      <c r="L77" s="27">
        <f>L79</f>
        <v>0</v>
      </c>
      <c r="M77" s="27">
        <f t="shared" si="3"/>
        <v>411803.79999999999</v>
      </c>
      <c r="N77" s="27">
        <f>N79</f>
        <v>0</v>
      </c>
      <c r="O77" s="27">
        <f t="shared" si="4"/>
        <v>411803.79999999999</v>
      </c>
      <c r="P77" s="27">
        <f>P79</f>
        <v>0</v>
      </c>
      <c r="Q77" s="27">
        <f t="shared" si="5"/>
        <v>411803.79999999999</v>
      </c>
      <c r="R77" s="27">
        <f>R79</f>
        <v>410933.20000000001</v>
      </c>
      <c r="S77" s="27">
        <f>S79</f>
        <v>0</v>
      </c>
      <c r="T77" s="27">
        <f t="shared" si="6"/>
        <v>410933.20000000001</v>
      </c>
      <c r="U77" s="27">
        <f>U79</f>
        <v>0</v>
      </c>
      <c r="V77" s="27">
        <f t="shared" si="7"/>
        <v>410933.20000000001</v>
      </c>
      <c r="W77" s="27">
        <f>W79</f>
        <v>0</v>
      </c>
      <c r="X77" s="27">
        <f t="shared" si="8"/>
        <v>410933.20000000001</v>
      </c>
      <c r="Y77" s="4"/>
      <c r="Z77" s="5"/>
      <c r="AA77" s="37"/>
      <c r="AB77" s="1"/>
      <c r="AC77" s="1"/>
    </row>
    <row r="78" ht="17.25">
      <c r="A78" s="24"/>
      <c r="B78" s="36" t="s">
        <v>18</v>
      </c>
      <c r="C78" s="50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4"/>
      <c r="Z78" s="5"/>
      <c r="AA78" s="37"/>
      <c r="AB78" s="1"/>
      <c r="AC78" s="1"/>
    </row>
    <row r="79" ht="17.25">
      <c r="A79" s="24"/>
      <c r="B79" s="36" t="s">
        <v>21</v>
      </c>
      <c r="C79" s="54" t="s">
        <v>17</v>
      </c>
      <c r="D79" s="27">
        <v>300135</v>
      </c>
      <c r="E79" s="27"/>
      <c r="F79" s="27">
        <f t="shared" si="0"/>
        <v>300135</v>
      </c>
      <c r="G79" s="27"/>
      <c r="H79" s="27">
        <f t="shared" si="1"/>
        <v>300135</v>
      </c>
      <c r="I79" s="27"/>
      <c r="J79" s="27">
        <f t="shared" si="2"/>
        <v>300135</v>
      </c>
      <c r="K79" s="27">
        <v>411803.79999999999</v>
      </c>
      <c r="L79" s="27"/>
      <c r="M79" s="27">
        <f t="shared" si="3"/>
        <v>411803.79999999999</v>
      </c>
      <c r="N79" s="27"/>
      <c r="O79" s="27">
        <f t="shared" si="4"/>
        <v>411803.79999999999</v>
      </c>
      <c r="P79" s="27"/>
      <c r="Q79" s="27">
        <f t="shared" si="5"/>
        <v>411803.79999999999</v>
      </c>
      <c r="R79" s="27">
        <v>410933.20000000001</v>
      </c>
      <c r="S79" s="27"/>
      <c r="T79" s="27">
        <f t="shared" si="6"/>
        <v>410933.20000000001</v>
      </c>
      <c r="U79" s="27"/>
      <c r="V79" s="27">
        <f t="shared" si="7"/>
        <v>410933.20000000001</v>
      </c>
      <c r="W79" s="27"/>
      <c r="X79" s="27">
        <f t="shared" si="8"/>
        <v>410933.20000000001</v>
      </c>
      <c r="Y79" s="4" t="s">
        <v>116</v>
      </c>
      <c r="Z79" s="5"/>
      <c r="AA79" s="37"/>
      <c r="AB79" s="1"/>
      <c r="AC79" s="1"/>
    </row>
    <row r="80" ht="51.75">
      <c r="A80" s="24" t="s">
        <v>117</v>
      </c>
      <c r="B80" s="36" t="s">
        <v>118</v>
      </c>
      <c r="C80" s="50" t="s">
        <v>111</v>
      </c>
      <c r="D80" s="27">
        <f>D82+D83</f>
        <v>321021.40000000002</v>
      </c>
      <c r="E80" s="27">
        <f>E82+E83</f>
        <v>0</v>
      </c>
      <c r="F80" s="27">
        <f t="shared" si="0"/>
        <v>321021.40000000002</v>
      </c>
      <c r="G80" s="27">
        <f>G82+G83</f>
        <v>0</v>
      </c>
      <c r="H80" s="27">
        <f t="shared" si="1"/>
        <v>321021.40000000002</v>
      </c>
      <c r="I80" s="27">
        <f>I82+I83</f>
        <v>0</v>
      </c>
      <c r="J80" s="27">
        <f t="shared" si="2"/>
        <v>321021.40000000002</v>
      </c>
      <c r="K80" s="27">
        <f>K82+K83</f>
        <v>322702.20000000001</v>
      </c>
      <c r="L80" s="27">
        <f>L82+L83</f>
        <v>0</v>
      </c>
      <c r="M80" s="27">
        <f t="shared" si="3"/>
        <v>322702.20000000001</v>
      </c>
      <c r="N80" s="27">
        <f>N82+N83</f>
        <v>0</v>
      </c>
      <c r="O80" s="27">
        <f t="shared" si="4"/>
        <v>322702.20000000001</v>
      </c>
      <c r="P80" s="27">
        <f>P82+P83</f>
        <v>0</v>
      </c>
      <c r="Q80" s="27">
        <f t="shared" si="5"/>
        <v>322702.20000000001</v>
      </c>
      <c r="R80" s="27">
        <f>R82+R83</f>
        <v>246495.09999999998</v>
      </c>
      <c r="S80" s="27">
        <f>S82+S83</f>
        <v>0</v>
      </c>
      <c r="T80" s="27">
        <f t="shared" si="6"/>
        <v>246495.09999999998</v>
      </c>
      <c r="U80" s="27">
        <f>U82+U83</f>
        <v>0</v>
      </c>
      <c r="V80" s="27">
        <f t="shared" si="7"/>
        <v>246495.09999999998</v>
      </c>
      <c r="W80" s="27">
        <f>W82+W83</f>
        <v>0</v>
      </c>
      <c r="X80" s="27">
        <f t="shared" si="8"/>
        <v>246495.09999999998</v>
      </c>
      <c r="Y80" s="4"/>
      <c r="Z80" s="5"/>
      <c r="AA80" s="37"/>
      <c r="AB80" s="1"/>
      <c r="AC80" s="1"/>
    </row>
    <row r="81" ht="17.25">
      <c r="A81" s="24"/>
      <c r="B81" s="36" t="s">
        <v>18</v>
      </c>
      <c r="C81" s="50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4"/>
      <c r="Z81" s="5"/>
      <c r="AA81" s="37"/>
      <c r="AB81" s="1"/>
      <c r="AC81" s="1"/>
    </row>
    <row r="82" ht="17.25">
      <c r="A82" s="24"/>
      <c r="B82" s="36" t="s">
        <v>21</v>
      </c>
      <c r="C82" s="54" t="s">
        <v>17</v>
      </c>
      <c r="D82" s="27">
        <v>80255.399999999994</v>
      </c>
      <c r="E82" s="27"/>
      <c r="F82" s="27">
        <f t="shared" ref="F81:F118" si="9">D82+E82</f>
        <v>80255.399999999994</v>
      </c>
      <c r="G82" s="27"/>
      <c r="H82" s="27">
        <f t="shared" ref="H81:H108" si="10">F82+G82</f>
        <v>80255.399999999994</v>
      </c>
      <c r="I82" s="27"/>
      <c r="J82" s="27">
        <f t="shared" ref="J81:J98" si="11">H82+I82</f>
        <v>80255.399999999994</v>
      </c>
      <c r="K82" s="27">
        <v>80675.5</v>
      </c>
      <c r="L82" s="27"/>
      <c r="M82" s="27">
        <f t="shared" ref="M81:M98" si="12">K82+L82</f>
        <v>80675.5</v>
      </c>
      <c r="N82" s="27"/>
      <c r="O82" s="27">
        <f t="shared" ref="O81:O98" si="13">M82+N82</f>
        <v>80675.5</v>
      </c>
      <c r="P82" s="27"/>
      <c r="Q82" s="27">
        <f t="shared" ref="Q81:Q98" si="14">O82+P82</f>
        <v>80675.5</v>
      </c>
      <c r="R82" s="27">
        <v>61623.800000000003</v>
      </c>
      <c r="S82" s="27"/>
      <c r="T82" s="27">
        <f t="shared" ref="T81:T98" si="15">R82+S82</f>
        <v>61623.800000000003</v>
      </c>
      <c r="U82" s="27"/>
      <c r="V82" s="27">
        <f t="shared" ref="V81:V98" si="16">T82+U82</f>
        <v>61623.800000000003</v>
      </c>
      <c r="W82" s="27"/>
      <c r="X82" s="27">
        <f t="shared" ref="X81:X98" si="17">V82+W82</f>
        <v>61623.800000000003</v>
      </c>
      <c r="Y82" s="4" t="s">
        <v>119</v>
      </c>
      <c r="Z82" s="5"/>
      <c r="AA82" s="37"/>
      <c r="AB82" s="1"/>
      <c r="AC82" s="1"/>
    </row>
    <row r="83" ht="17.25">
      <c r="A83" s="24"/>
      <c r="B83" s="36" t="s">
        <v>22</v>
      </c>
      <c r="C83" s="54" t="s">
        <v>17</v>
      </c>
      <c r="D83" s="27">
        <v>240766</v>
      </c>
      <c r="E83" s="27"/>
      <c r="F83" s="27">
        <f t="shared" si="9"/>
        <v>240766</v>
      </c>
      <c r="G83" s="27"/>
      <c r="H83" s="27">
        <f t="shared" si="10"/>
        <v>240766</v>
      </c>
      <c r="I83" s="27"/>
      <c r="J83" s="27">
        <f t="shared" si="11"/>
        <v>240766</v>
      </c>
      <c r="K83" s="27">
        <v>242026.70000000001</v>
      </c>
      <c r="L83" s="27"/>
      <c r="M83" s="27">
        <f t="shared" si="12"/>
        <v>242026.70000000001</v>
      </c>
      <c r="N83" s="27"/>
      <c r="O83" s="27">
        <f t="shared" si="13"/>
        <v>242026.70000000001</v>
      </c>
      <c r="P83" s="27"/>
      <c r="Q83" s="27">
        <f t="shared" si="14"/>
        <v>242026.70000000001</v>
      </c>
      <c r="R83" s="27">
        <v>184871.29999999999</v>
      </c>
      <c r="S83" s="27"/>
      <c r="T83" s="27">
        <f t="shared" si="15"/>
        <v>184871.29999999999</v>
      </c>
      <c r="U83" s="27"/>
      <c r="V83" s="27">
        <f t="shared" si="16"/>
        <v>184871.29999999999</v>
      </c>
      <c r="W83" s="27"/>
      <c r="X83" s="27">
        <f t="shared" si="17"/>
        <v>184871.29999999999</v>
      </c>
      <c r="Y83" s="4" t="s">
        <v>119</v>
      </c>
      <c r="Z83" s="5"/>
      <c r="AA83" s="37"/>
      <c r="AB83" s="1"/>
      <c r="AC83" s="1"/>
    </row>
    <row r="84" ht="51.75">
      <c r="A84" s="24" t="s">
        <v>120</v>
      </c>
      <c r="B84" s="36" t="s">
        <v>121</v>
      </c>
      <c r="C84" s="61" t="s">
        <v>26</v>
      </c>
      <c r="D84" s="27"/>
      <c r="E84" s="27"/>
      <c r="F84" s="27">
        <f t="shared" si="9"/>
        <v>0</v>
      </c>
      <c r="G84" s="27"/>
      <c r="H84" s="27">
        <f t="shared" si="10"/>
        <v>0</v>
      </c>
      <c r="I84" s="27"/>
      <c r="J84" s="27">
        <f t="shared" si="11"/>
        <v>0</v>
      </c>
      <c r="K84" s="27"/>
      <c r="L84" s="62">
        <f>14846.2+247.4</f>
        <v>15093.6</v>
      </c>
      <c r="M84" s="27">
        <f t="shared" si="12"/>
        <v>15093.6</v>
      </c>
      <c r="N84" s="27"/>
      <c r="O84" s="27">
        <f t="shared" si="13"/>
        <v>15093.6</v>
      </c>
      <c r="P84" s="27"/>
      <c r="Q84" s="27">
        <f t="shared" si="14"/>
        <v>15093.6</v>
      </c>
      <c r="R84" s="27"/>
      <c r="S84" s="27"/>
      <c r="T84" s="27">
        <f t="shared" si="15"/>
        <v>0</v>
      </c>
      <c r="U84" s="27"/>
      <c r="V84" s="27">
        <f t="shared" si="16"/>
        <v>0</v>
      </c>
      <c r="W84" s="27"/>
      <c r="X84" s="27">
        <f t="shared" si="17"/>
        <v>0</v>
      </c>
      <c r="Y84" s="63" t="s">
        <v>122</v>
      </c>
      <c r="Z84" s="5"/>
      <c r="AA84" s="37"/>
      <c r="AB84" s="1"/>
      <c r="AC84" s="1"/>
    </row>
    <row r="85" ht="51.75">
      <c r="A85" s="24" t="s">
        <v>123</v>
      </c>
      <c r="B85" s="36" t="s">
        <v>124</v>
      </c>
      <c r="C85" s="38" t="s">
        <v>26</v>
      </c>
      <c r="D85" s="27"/>
      <c r="E85" s="27"/>
      <c r="F85" s="27">
        <f t="shared" si="9"/>
        <v>0</v>
      </c>
      <c r="G85" s="27"/>
      <c r="H85" s="27">
        <f t="shared" si="10"/>
        <v>0</v>
      </c>
      <c r="I85" s="27"/>
      <c r="J85" s="27">
        <f t="shared" si="11"/>
        <v>0</v>
      </c>
      <c r="K85" s="27"/>
      <c r="L85" s="27">
        <f>4003+66.7</f>
        <v>4069.6999999999998</v>
      </c>
      <c r="M85" s="27">
        <f t="shared" si="12"/>
        <v>4069.6999999999998</v>
      </c>
      <c r="N85" s="27"/>
      <c r="O85" s="27">
        <f t="shared" si="13"/>
        <v>4069.6999999999998</v>
      </c>
      <c r="P85" s="27"/>
      <c r="Q85" s="27">
        <f t="shared" si="14"/>
        <v>4069.6999999999998</v>
      </c>
      <c r="R85" s="27"/>
      <c r="S85" s="27"/>
      <c r="T85" s="27">
        <f t="shared" si="15"/>
        <v>0</v>
      </c>
      <c r="U85" s="27"/>
      <c r="V85" s="27">
        <f t="shared" si="16"/>
        <v>0</v>
      </c>
      <c r="W85" s="27"/>
      <c r="X85" s="27">
        <f t="shared" si="17"/>
        <v>0</v>
      </c>
      <c r="Y85" s="63" t="s">
        <v>125</v>
      </c>
      <c r="Z85" s="5"/>
      <c r="AA85" s="37"/>
      <c r="AB85" s="1"/>
      <c r="AC85" s="1"/>
    </row>
    <row r="86" ht="51.75">
      <c r="A86" s="24" t="s">
        <v>126</v>
      </c>
      <c r="B86" s="36" t="s">
        <v>127</v>
      </c>
      <c r="C86" s="61" t="s">
        <v>26</v>
      </c>
      <c r="D86" s="27"/>
      <c r="E86" s="62">
        <f>15746.5+393</f>
        <v>16139.5</v>
      </c>
      <c r="F86" s="27">
        <f t="shared" si="9"/>
        <v>16139.5</v>
      </c>
      <c r="G86" s="27"/>
      <c r="H86" s="27">
        <f t="shared" si="10"/>
        <v>16139.5</v>
      </c>
      <c r="I86" s="27"/>
      <c r="J86" s="27">
        <f t="shared" si="11"/>
        <v>16139.5</v>
      </c>
      <c r="K86" s="27"/>
      <c r="L86" s="27"/>
      <c r="M86" s="27">
        <f t="shared" si="12"/>
        <v>0</v>
      </c>
      <c r="N86" s="27"/>
      <c r="O86" s="27">
        <f t="shared" si="13"/>
        <v>0</v>
      </c>
      <c r="P86" s="27"/>
      <c r="Q86" s="27">
        <f t="shared" si="14"/>
        <v>0</v>
      </c>
      <c r="R86" s="27"/>
      <c r="S86" s="27"/>
      <c r="T86" s="27">
        <f t="shared" si="15"/>
        <v>0</v>
      </c>
      <c r="U86" s="27"/>
      <c r="V86" s="27">
        <f t="shared" si="16"/>
        <v>0</v>
      </c>
      <c r="W86" s="27"/>
      <c r="X86" s="27">
        <f t="shared" si="17"/>
        <v>0</v>
      </c>
      <c r="Y86" s="63" t="s">
        <v>128</v>
      </c>
      <c r="Z86" s="5"/>
      <c r="AA86" s="37"/>
      <c r="AB86" s="1"/>
      <c r="AC86" s="1"/>
    </row>
    <row r="87" ht="51.75">
      <c r="A87" s="24" t="s">
        <v>129</v>
      </c>
      <c r="B87" s="36" t="s">
        <v>130</v>
      </c>
      <c r="C87" s="38" t="s">
        <v>26</v>
      </c>
      <c r="D87" s="27"/>
      <c r="E87" s="27">
        <f>28666.1+477.7</f>
        <v>29143.799999999999</v>
      </c>
      <c r="F87" s="27">
        <f t="shared" si="9"/>
        <v>29143.799999999999</v>
      </c>
      <c r="G87" s="27"/>
      <c r="H87" s="27">
        <f t="shared" si="10"/>
        <v>29143.799999999999</v>
      </c>
      <c r="I87" s="27"/>
      <c r="J87" s="27">
        <f t="shared" si="11"/>
        <v>29143.799999999999</v>
      </c>
      <c r="K87" s="27"/>
      <c r="L87" s="27"/>
      <c r="M87" s="27">
        <f t="shared" si="12"/>
        <v>0</v>
      </c>
      <c r="N87" s="27"/>
      <c r="O87" s="27">
        <f t="shared" si="13"/>
        <v>0</v>
      </c>
      <c r="P87" s="27"/>
      <c r="Q87" s="27">
        <f t="shared" si="14"/>
        <v>0</v>
      </c>
      <c r="R87" s="27"/>
      <c r="S87" s="27"/>
      <c r="T87" s="27">
        <f t="shared" si="15"/>
        <v>0</v>
      </c>
      <c r="U87" s="27"/>
      <c r="V87" s="27">
        <f t="shared" si="16"/>
        <v>0</v>
      </c>
      <c r="W87" s="27"/>
      <c r="X87" s="27">
        <f t="shared" si="17"/>
        <v>0</v>
      </c>
      <c r="Y87" s="63" t="s">
        <v>131</v>
      </c>
      <c r="Z87" s="5"/>
      <c r="AA87" s="37"/>
      <c r="AB87" s="1"/>
      <c r="AC87" s="1"/>
    </row>
    <row r="88" ht="51.75">
      <c r="A88" s="24" t="s">
        <v>132</v>
      </c>
      <c r="B88" s="36" t="s">
        <v>133</v>
      </c>
      <c r="C88" s="38" t="s">
        <v>26</v>
      </c>
      <c r="D88" s="27"/>
      <c r="E88" s="62">
        <v>16257</v>
      </c>
      <c r="F88" s="27">
        <f t="shared" si="9"/>
        <v>16257</v>
      </c>
      <c r="G88" s="27"/>
      <c r="H88" s="27">
        <f t="shared" si="10"/>
        <v>16257</v>
      </c>
      <c r="I88" s="27"/>
      <c r="J88" s="27">
        <f t="shared" si="11"/>
        <v>16257</v>
      </c>
      <c r="K88" s="27"/>
      <c r="L88" s="27"/>
      <c r="M88" s="27">
        <f t="shared" si="12"/>
        <v>0</v>
      </c>
      <c r="N88" s="27"/>
      <c r="O88" s="27">
        <f t="shared" si="13"/>
        <v>0</v>
      </c>
      <c r="P88" s="27"/>
      <c r="Q88" s="27">
        <f t="shared" si="14"/>
        <v>0</v>
      </c>
      <c r="R88" s="27"/>
      <c r="S88" s="27"/>
      <c r="T88" s="27">
        <f t="shared" si="15"/>
        <v>0</v>
      </c>
      <c r="U88" s="27"/>
      <c r="V88" s="27">
        <f t="shared" si="16"/>
        <v>0</v>
      </c>
      <c r="W88" s="27"/>
      <c r="X88" s="27">
        <f t="shared" si="17"/>
        <v>0</v>
      </c>
      <c r="Y88" s="63" t="s">
        <v>134</v>
      </c>
      <c r="Z88" s="5"/>
      <c r="AA88" s="37"/>
      <c r="AB88" s="1"/>
      <c r="AC88" s="1"/>
    </row>
    <row r="89" ht="51.75">
      <c r="A89" s="24" t="s">
        <v>135</v>
      </c>
      <c r="B89" s="36" t="s">
        <v>136</v>
      </c>
      <c r="C89" s="38" t="s">
        <v>26</v>
      </c>
      <c r="D89" s="27"/>
      <c r="E89" s="27">
        <v>0</v>
      </c>
      <c r="F89" s="27">
        <f t="shared" si="9"/>
        <v>0</v>
      </c>
      <c r="G89" s="27"/>
      <c r="H89" s="27">
        <f t="shared" si="10"/>
        <v>0</v>
      </c>
      <c r="I89" s="27"/>
      <c r="J89" s="27">
        <f t="shared" si="11"/>
        <v>0</v>
      </c>
      <c r="K89" s="27"/>
      <c r="L89" s="62">
        <v>24394.700000000001</v>
      </c>
      <c r="M89" s="27">
        <f t="shared" si="12"/>
        <v>24394.700000000001</v>
      </c>
      <c r="N89" s="27"/>
      <c r="O89" s="27">
        <f t="shared" si="13"/>
        <v>24394.700000000001</v>
      </c>
      <c r="P89" s="27"/>
      <c r="Q89" s="27">
        <f t="shared" si="14"/>
        <v>24394.700000000001</v>
      </c>
      <c r="R89" s="27"/>
      <c r="S89" s="27"/>
      <c r="T89" s="27">
        <f t="shared" si="15"/>
        <v>0</v>
      </c>
      <c r="U89" s="27"/>
      <c r="V89" s="27">
        <f t="shared" si="16"/>
        <v>0</v>
      </c>
      <c r="W89" s="27"/>
      <c r="X89" s="27">
        <f t="shared" si="17"/>
        <v>0</v>
      </c>
      <c r="Y89" s="63" t="s">
        <v>137</v>
      </c>
      <c r="Z89" s="5"/>
      <c r="AA89" s="37"/>
      <c r="AB89" s="1"/>
      <c r="AC89" s="1"/>
    </row>
    <row r="90" ht="51.75">
      <c r="A90" s="24" t="s">
        <v>138</v>
      </c>
      <c r="B90" s="36" t="s">
        <v>139</v>
      </c>
      <c r="C90" s="38" t="s">
        <v>26</v>
      </c>
      <c r="D90" s="27"/>
      <c r="E90" s="27"/>
      <c r="F90" s="27"/>
      <c r="G90" s="27">
        <v>25131.630000000001</v>
      </c>
      <c r="H90" s="27">
        <f t="shared" si="10"/>
        <v>25131.630000000001</v>
      </c>
      <c r="I90" s="27"/>
      <c r="J90" s="27">
        <f t="shared" si="11"/>
        <v>25131.630000000001</v>
      </c>
      <c r="K90" s="27"/>
      <c r="L90" s="62"/>
      <c r="M90" s="27"/>
      <c r="N90" s="27"/>
      <c r="O90" s="27">
        <f t="shared" si="13"/>
        <v>0</v>
      </c>
      <c r="P90" s="27"/>
      <c r="Q90" s="27">
        <f t="shared" si="14"/>
        <v>0</v>
      </c>
      <c r="R90" s="27"/>
      <c r="S90" s="27"/>
      <c r="T90" s="27"/>
      <c r="U90" s="27"/>
      <c r="V90" s="27">
        <f t="shared" si="16"/>
        <v>0</v>
      </c>
      <c r="W90" s="27"/>
      <c r="X90" s="27">
        <f t="shared" si="17"/>
        <v>0</v>
      </c>
      <c r="Y90" s="63" t="s">
        <v>140</v>
      </c>
      <c r="Z90" s="5"/>
      <c r="AA90" s="37"/>
      <c r="AB90" s="1"/>
      <c r="AC90" s="1"/>
    </row>
    <row r="91" ht="51.75">
      <c r="A91" s="24" t="s">
        <v>141</v>
      </c>
      <c r="B91" s="36" t="s">
        <v>142</v>
      </c>
      <c r="C91" s="38" t="s">
        <v>26</v>
      </c>
      <c r="D91" s="27"/>
      <c r="E91" s="27"/>
      <c r="F91" s="27"/>
      <c r="G91" s="27"/>
      <c r="H91" s="27">
        <f t="shared" si="10"/>
        <v>0</v>
      </c>
      <c r="I91" s="27"/>
      <c r="J91" s="27">
        <f t="shared" si="11"/>
        <v>0</v>
      </c>
      <c r="K91" s="27"/>
      <c r="L91" s="62"/>
      <c r="M91" s="27"/>
      <c r="N91" s="27"/>
      <c r="O91" s="27">
        <f t="shared" si="13"/>
        <v>0</v>
      </c>
      <c r="P91" s="27"/>
      <c r="Q91" s="27">
        <f t="shared" si="14"/>
        <v>0</v>
      </c>
      <c r="R91" s="27"/>
      <c r="S91" s="27"/>
      <c r="T91" s="27"/>
      <c r="U91" s="27">
        <v>19672.275000000001</v>
      </c>
      <c r="V91" s="27">
        <f t="shared" si="16"/>
        <v>19672.275000000001</v>
      </c>
      <c r="W91" s="27"/>
      <c r="X91" s="27">
        <f t="shared" si="17"/>
        <v>19672.275000000001</v>
      </c>
      <c r="Y91" s="63" t="s">
        <v>143</v>
      </c>
      <c r="Z91" s="5"/>
      <c r="AA91" s="37"/>
      <c r="AB91" s="1"/>
      <c r="AC91" s="1"/>
    </row>
    <row r="92" ht="86.25">
      <c r="A92" s="24" t="s">
        <v>144</v>
      </c>
      <c r="B92" s="52" t="s">
        <v>145</v>
      </c>
      <c r="C92" s="64" t="s">
        <v>87</v>
      </c>
      <c r="D92" s="27"/>
      <c r="E92" s="27"/>
      <c r="F92" s="27"/>
      <c r="G92" s="27">
        <v>430.16000000000003</v>
      </c>
      <c r="H92" s="27">
        <f t="shared" si="10"/>
        <v>430.16000000000003</v>
      </c>
      <c r="I92" s="27"/>
      <c r="J92" s="27">
        <f t="shared" si="11"/>
        <v>430.16000000000003</v>
      </c>
      <c r="K92" s="27"/>
      <c r="L92" s="62"/>
      <c r="M92" s="27"/>
      <c r="N92" s="27"/>
      <c r="O92" s="27">
        <f t="shared" si="13"/>
        <v>0</v>
      </c>
      <c r="P92" s="27"/>
      <c r="Q92" s="27">
        <f t="shared" si="14"/>
        <v>0</v>
      </c>
      <c r="R92" s="27"/>
      <c r="S92" s="27"/>
      <c r="T92" s="27"/>
      <c r="U92" s="27"/>
      <c r="V92" s="27">
        <f t="shared" si="16"/>
        <v>0</v>
      </c>
      <c r="W92" s="27"/>
      <c r="X92" s="27">
        <f t="shared" si="17"/>
        <v>0</v>
      </c>
      <c r="Y92" s="63" t="s">
        <v>146</v>
      </c>
      <c r="Z92" s="5"/>
      <c r="AA92" s="37"/>
      <c r="AB92" s="1"/>
      <c r="AC92" s="1"/>
    </row>
    <row r="93" s="17" customFormat="1" ht="33.75" customHeight="1">
      <c r="A93" s="18"/>
      <c r="B93" s="19" t="s">
        <v>147</v>
      </c>
      <c r="C93" s="20" t="s">
        <v>17</v>
      </c>
      <c r="D93" s="21">
        <f>D102+D98+D97</f>
        <v>300522</v>
      </c>
      <c r="E93" s="21">
        <f>E102+E98+E97</f>
        <v>0</v>
      </c>
      <c r="F93" s="21">
        <f t="shared" si="9"/>
        <v>300522</v>
      </c>
      <c r="G93" s="21">
        <f>G102+G98+G97</f>
        <v>-136122</v>
      </c>
      <c r="H93" s="21">
        <f t="shared" si="10"/>
        <v>164400</v>
      </c>
      <c r="I93" s="21">
        <f>I102+I98+I97+I103</f>
        <v>4448.4939999999997</v>
      </c>
      <c r="J93" s="21">
        <f t="shared" si="11"/>
        <v>168848.49400000001</v>
      </c>
      <c r="K93" s="21">
        <f>K102+K98+K97</f>
        <v>878982.80000000005</v>
      </c>
      <c r="L93" s="21">
        <f>L102+L98+L97</f>
        <v>0</v>
      </c>
      <c r="M93" s="21">
        <f t="shared" si="12"/>
        <v>878982.80000000005</v>
      </c>
      <c r="N93" s="21">
        <f>N102+N98+N97</f>
        <v>-342860.79999999999</v>
      </c>
      <c r="O93" s="21">
        <f t="shared" si="13"/>
        <v>536122</v>
      </c>
      <c r="P93" s="21">
        <f>P102+P98+P97+P103</f>
        <v>0</v>
      </c>
      <c r="Q93" s="21">
        <f t="shared" si="14"/>
        <v>536122</v>
      </c>
      <c r="R93" s="21">
        <f>R102+R98+R97</f>
        <v>0</v>
      </c>
      <c r="S93" s="21">
        <f>S102+S98+S97</f>
        <v>0</v>
      </c>
      <c r="T93" s="21">
        <f t="shared" si="15"/>
        <v>0</v>
      </c>
      <c r="U93" s="21">
        <f>U102+U98+U97</f>
        <v>478982.79999999999</v>
      </c>
      <c r="V93" s="21">
        <f t="shared" si="16"/>
        <v>478982.79999999999</v>
      </c>
      <c r="W93" s="21">
        <f>W102+W98+W97+W103</f>
        <v>0</v>
      </c>
      <c r="X93" s="21">
        <f t="shared" si="17"/>
        <v>478982.79999999999</v>
      </c>
      <c r="Y93" s="22"/>
      <c r="Z93" s="23"/>
      <c r="AA93" s="17"/>
      <c r="AB93" s="17"/>
      <c r="AC93" s="17"/>
    </row>
    <row r="94" s="1" customFormat="1" ht="17.25">
      <c r="A94" s="24"/>
      <c r="B94" s="36" t="s">
        <v>18</v>
      </c>
      <c r="C94" s="36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4"/>
      <c r="Z94" s="5"/>
      <c r="AA94" s="37"/>
      <c r="AB94" s="1"/>
      <c r="AC94" s="1"/>
    </row>
    <row r="95" s="28" customFormat="1" ht="17.25" hidden="1">
      <c r="A95" s="29"/>
      <c r="B95" s="65" t="s">
        <v>19</v>
      </c>
      <c r="C95" s="65"/>
      <c r="D95" s="56">
        <f>D97+D100+D102</f>
        <v>300522</v>
      </c>
      <c r="E95" s="56">
        <f>E97+E100+E102</f>
        <v>0</v>
      </c>
      <c r="F95" s="56">
        <f t="shared" si="9"/>
        <v>300522</v>
      </c>
      <c r="G95" s="56">
        <f>G97+G100+G102</f>
        <v>-136122</v>
      </c>
      <c r="H95" s="56">
        <f t="shared" si="10"/>
        <v>164400</v>
      </c>
      <c r="I95" s="56">
        <f>I97+I100+I102+I103</f>
        <v>4448.4939999999997</v>
      </c>
      <c r="J95" s="56">
        <f t="shared" si="11"/>
        <v>168848.49400000001</v>
      </c>
      <c r="K95" s="56">
        <f>K97+K100+K102</f>
        <v>478982.79999999999</v>
      </c>
      <c r="L95" s="56">
        <f>L97+L100+L102</f>
        <v>0</v>
      </c>
      <c r="M95" s="56">
        <f t="shared" si="12"/>
        <v>478982.79999999999</v>
      </c>
      <c r="N95" s="56">
        <f>N97+N100+N102</f>
        <v>-342860.79999999999</v>
      </c>
      <c r="O95" s="56">
        <f t="shared" si="13"/>
        <v>136122</v>
      </c>
      <c r="P95" s="56">
        <f>P97+P100+P102+P103</f>
        <v>0</v>
      </c>
      <c r="Q95" s="56">
        <f t="shared" si="14"/>
        <v>136122</v>
      </c>
      <c r="R95" s="56">
        <f>R97+R100+R102</f>
        <v>0</v>
      </c>
      <c r="S95" s="56">
        <f>S97+S100+S102</f>
        <v>0</v>
      </c>
      <c r="T95" s="56">
        <f t="shared" si="15"/>
        <v>0</v>
      </c>
      <c r="U95" s="56">
        <f>U97+U100+U102</f>
        <v>478982.79999999999</v>
      </c>
      <c r="V95" s="56">
        <f t="shared" si="16"/>
        <v>478982.79999999999</v>
      </c>
      <c r="W95" s="56">
        <f>W97+W100+W102+W103</f>
        <v>0</v>
      </c>
      <c r="X95" s="56">
        <f t="shared" si="17"/>
        <v>478982.79999999999</v>
      </c>
      <c r="Y95" s="58"/>
      <c r="Z95" s="34" t="s">
        <v>20</v>
      </c>
      <c r="AA95" s="35"/>
      <c r="AB95" s="28"/>
      <c r="AC95" s="28"/>
    </row>
    <row r="96" s="1" customFormat="1" ht="17.25">
      <c r="A96" s="24"/>
      <c r="B96" s="36" t="s">
        <v>21</v>
      </c>
      <c r="C96" s="44" t="s">
        <v>17</v>
      </c>
      <c r="D96" s="27">
        <f>D101</f>
        <v>0</v>
      </c>
      <c r="E96" s="27">
        <f>E101</f>
        <v>0</v>
      </c>
      <c r="F96" s="27">
        <f t="shared" si="9"/>
        <v>0</v>
      </c>
      <c r="G96" s="27">
        <f>G101</f>
        <v>0</v>
      </c>
      <c r="H96" s="27">
        <f t="shared" si="10"/>
        <v>0</v>
      </c>
      <c r="I96" s="27">
        <f>I101</f>
        <v>0</v>
      </c>
      <c r="J96" s="27">
        <f t="shared" si="11"/>
        <v>0</v>
      </c>
      <c r="K96" s="27">
        <f>K101</f>
        <v>400000</v>
      </c>
      <c r="L96" s="27">
        <f>L101</f>
        <v>0</v>
      </c>
      <c r="M96" s="27">
        <f t="shared" si="12"/>
        <v>400000</v>
      </c>
      <c r="N96" s="27">
        <f>N101</f>
        <v>0</v>
      </c>
      <c r="O96" s="27">
        <f t="shared" si="13"/>
        <v>400000</v>
      </c>
      <c r="P96" s="27">
        <f>P101</f>
        <v>0</v>
      </c>
      <c r="Q96" s="27">
        <f t="shared" si="14"/>
        <v>400000</v>
      </c>
      <c r="R96" s="27">
        <f>R101</f>
        <v>0</v>
      </c>
      <c r="S96" s="27">
        <f>S101</f>
        <v>0</v>
      </c>
      <c r="T96" s="27">
        <f t="shared" si="15"/>
        <v>0</v>
      </c>
      <c r="U96" s="27">
        <f>U101</f>
        <v>0</v>
      </c>
      <c r="V96" s="27">
        <f t="shared" si="16"/>
        <v>0</v>
      </c>
      <c r="W96" s="27">
        <f>W101</f>
        <v>0</v>
      </c>
      <c r="X96" s="27">
        <f t="shared" si="17"/>
        <v>0</v>
      </c>
      <c r="Y96" s="4"/>
      <c r="Z96" s="5"/>
      <c r="AA96" s="37"/>
      <c r="AB96" s="1"/>
      <c r="AC96" s="1"/>
    </row>
    <row r="97" s="1" customFormat="1" ht="51.75">
      <c r="A97" s="24" t="s">
        <v>148</v>
      </c>
      <c r="B97" s="36" t="s">
        <v>149</v>
      </c>
      <c r="C97" s="38" t="s">
        <v>26</v>
      </c>
      <c r="D97" s="27">
        <v>136122</v>
      </c>
      <c r="E97" s="27"/>
      <c r="F97" s="27">
        <f t="shared" si="9"/>
        <v>136122</v>
      </c>
      <c r="G97" s="27">
        <v>-136122</v>
      </c>
      <c r="H97" s="27">
        <f t="shared" si="10"/>
        <v>0</v>
      </c>
      <c r="I97" s="27"/>
      <c r="J97" s="27">
        <f t="shared" si="11"/>
        <v>0</v>
      </c>
      <c r="K97" s="27">
        <v>0</v>
      </c>
      <c r="L97" s="27"/>
      <c r="M97" s="27">
        <f t="shared" si="12"/>
        <v>0</v>
      </c>
      <c r="N97" s="27">
        <v>136122</v>
      </c>
      <c r="O97" s="27">
        <f t="shared" si="13"/>
        <v>136122</v>
      </c>
      <c r="P97" s="27"/>
      <c r="Q97" s="27">
        <f t="shared" si="14"/>
        <v>136122</v>
      </c>
      <c r="R97" s="27">
        <v>0</v>
      </c>
      <c r="S97" s="27"/>
      <c r="T97" s="27">
        <f t="shared" si="15"/>
        <v>0</v>
      </c>
      <c r="U97" s="27"/>
      <c r="V97" s="27">
        <f t="shared" si="16"/>
        <v>0</v>
      </c>
      <c r="W97" s="27"/>
      <c r="X97" s="27">
        <f t="shared" si="17"/>
        <v>0</v>
      </c>
      <c r="Y97" s="4" t="s">
        <v>150</v>
      </c>
      <c r="Z97" s="5"/>
      <c r="AA97" s="37"/>
      <c r="AB97" s="1"/>
      <c r="AC97" s="1"/>
    </row>
    <row r="98" s="1" customFormat="1" ht="51.75">
      <c r="A98" s="24" t="s">
        <v>151</v>
      </c>
      <c r="B98" s="36" t="s">
        <v>152</v>
      </c>
      <c r="C98" s="38" t="s">
        <v>153</v>
      </c>
      <c r="D98" s="27">
        <f>D100+D101</f>
        <v>164400</v>
      </c>
      <c r="E98" s="27">
        <f>E100+E101</f>
        <v>0</v>
      </c>
      <c r="F98" s="27">
        <f t="shared" si="9"/>
        <v>164400</v>
      </c>
      <c r="G98" s="27">
        <f>G100+G101</f>
        <v>0</v>
      </c>
      <c r="H98" s="27">
        <f t="shared" si="10"/>
        <v>164400</v>
      </c>
      <c r="I98" s="27">
        <f>I100+I101</f>
        <v>0</v>
      </c>
      <c r="J98" s="27">
        <f t="shared" si="11"/>
        <v>164400</v>
      </c>
      <c r="K98" s="27">
        <f>K100+K101</f>
        <v>400000</v>
      </c>
      <c r="L98" s="27">
        <f>L100+L101</f>
        <v>0</v>
      </c>
      <c r="M98" s="27">
        <f t="shared" si="12"/>
        <v>400000</v>
      </c>
      <c r="N98" s="27">
        <f>N100+N101</f>
        <v>0</v>
      </c>
      <c r="O98" s="27">
        <f t="shared" si="13"/>
        <v>400000</v>
      </c>
      <c r="P98" s="27">
        <f>P100+P101</f>
        <v>0</v>
      </c>
      <c r="Q98" s="27">
        <f t="shared" si="14"/>
        <v>400000</v>
      </c>
      <c r="R98" s="27">
        <f>R100+R101</f>
        <v>0</v>
      </c>
      <c r="S98" s="27">
        <f>S100+S101</f>
        <v>0</v>
      </c>
      <c r="T98" s="27">
        <f t="shared" si="15"/>
        <v>0</v>
      </c>
      <c r="U98" s="27">
        <f>U100+U101</f>
        <v>0</v>
      </c>
      <c r="V98" s="27">
        <f t="shared" si="16"/>
        <v>0</v>
      </c>
      <c r="W98" s="27">
        <f>W100+W101</f>
        <v>0</v>
      </c>
      <c r="X98" s="27">
        <f t="shared" si="17"/>
        <v>0</v>
      </c>
      <c r="Y98" s="4"/>
      <c r="Z98" s="5"/>
      <c r="AA98" s="37"/>
      <c r="AB98" s="1"/>
      <c r="AC98" s="1"/>
    </row>
    <row r="99" s="1" customFormat="1" ht="17.25">
      <c r="A99" s="24"/>
      <c r="B99" s="36" t="s">
        <v>18</v>
      </c>
      <c r="C99" s="3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4"/>
      <c r="Z99" s="5"/>
      <c r="AA99" s="37"/>
      <c r="AB99" s="1"/>
      <c r="AC99" s="1"/>
    </row>
    <row r="100" s="60" customFormat="1" ht="17.25" hidden="1">
      <c r="A100" s="45"/>
      <c r="B100" s="51" t="s">
        <v>19</v>
      </c>
      <c r="C100" s="46"/>
      <c r="D100" s="39">
        <v>164400</v>
      </c>
      <c r="E100" s="39"/>
      <c r="F100" s="39">
        <f t="shared" si="9"/>
        <v>164400</v>
      </c>
      <c r="G100" s="40"/>
      <c r="H100" s="39">
        <f t="shared" si="10"/>
        <v>164400</v>
      </c>
      <c r="I100" s="40"/>
      <c r="J100" s="39">
        <f t="shared" ref="J100:J163" si="18">H100+I100</f>
        <v>164400</v>
      </c>
      <c r="K100" s="39">
        <v>0</v>
      </c>
      <c r="L100" s="39"/>
      <c r="M100" s="39">
        <f t="shared" ref="M100:M163" si="19">K100+L100</f>
        <v>0</v>
      </c>
      <c r="N100" s="40"/>
      <c r="O100" s="39">
        <f t="shared" ref="O100:O163" si="20">M100+N100</f>
        <v>0</v>
      </c>
      <c r="P100" s="40"/>
      <c r="Q100" s="39">
        <f t="shared" ref="Q100:Q163" si="21">O100+P100</f>
        <v>0</v>
      </c>
      <c r="R100" s="39">
        <v>0</v>
      </c>
      <c r="S100" s="39"/>
      <c r="T100" s="39">
        <f t="shared" ref="T100:T163" si="22">R100+S100</f>
        <v>0</v>
      </c>
      <c r="U100" s="40"/>
      <c r="V100" s="39">
        <f t="shared" ref="V100:V163" si="23">T100+U100</f>
        <v>0</v>
      </c>
      <c r="W100" s="40"/>
      <c r="X100" s="39">
        <f t="shared" ref="X100:X163" si="24">V100+W100</f>
        <v>0</v>
      </c>
      <c r="Y100" s="41" t="s">
        <v>154</v>
      </c>
      <c r="Z100" s="48" t="s">
        <v>20</v>
      </c>
      <c r="AA100" s="49"/>
      <c r="AB100" s="60"/>
      <c r="AC100" s="60"/>
    </row>
    <row r="101" s="1" customFormat="1" ht="17.25">
      <c r="A101" s="24"/>
      <c r="B101" s="36" t="s">
        <v>21</v>
      </c>
      <c r="C101" s="44" t="s">
        <v>17</v>
      </c>
      <c r="D101" s="27">
        <v>0</v>
      </c>
      <c r="E101" s="27"/>
      <c r="F101" s="27">
        <f t="shared" si="9"/>
        <v>0</v>
      </c>
      <c r="G101" s="27"/>
      <c r="H101" s="27">
        <f t="shared" si="10"/>
        <v>0</v>
      </c>
      <c r="I101" s="27"/>
      <c r="J101" s="27">
        <f t="shared" si="18"/>
        <v>0</v>
      </c>
      <c r="K101" s="27">
        <v>400000</v>
      </c>
      <c r="L101" s="27"/>
      <c r="M101" s="27">
        <f t="shared" si="19"/>
        <v>400000</v>
      </c>
      <c r="N101" s="27"/>
      <c r="O101" s="27">
        <f t="shared" si="20"/>
        <v>400000</v>
      </c>
      <c r="P101" s="27"/>
      <c r="Q101" s="27">
        <f t="shared" si="21"/>
        <v>400000</v>
      </c>
      <c r="R101" s="27">
        <v>0</v>
      </c>
      <c r="S101" s="27"/>
      <c r="T101" s="27">
        <f t="shared" si="22"/>
        <v>0</v>
      </c>
      <c r="U101" s="27"/>
      <c r="V101" s="27">
        <f t="shared" si="23"/>
        <v>0</v>
      </c>
      <c r="W101" s="27"/>
      <c r="X101" s="27">
        <f t="shared" si="24"/>
        <v>0</v>
      </c>
      <c r="Y101" s="4" t="s">
        <v>154</v>
      </c>
      <c r="Z101" s="5"/>
      <c r="AA101" s="37"/>
      <c r="AB101" s="1"/>
      <c r="AC101" s="1"/>
    </row>
    <row r="102" ht="51.75">
      <c r="A102" s="24" t="s">
        <v>155</v>
      </c>
      <c r="B102" s="36" t="s">
        <v>156</v>
      </c>
      <c r="C102" s="38" t="s">
        <v>153</v>
      </c>
      <c r="D102" s="27">
        <v>0</v>
      </c>
      <c r="E102" s="27"/>
      <c r="F102" s="27">
        <f t="shared" si="9"/>
        <v>0</v>
      </c>
      <c r="G102" s="27"/>
      <c r="H102" s="27">
        <f t="shared" si="10"/>
        <v>0</v>
      </c>
      <c r="I102" s="27"/>
      <c r="J102" s="27">
        <f t="shared" si="18"/>
        <v>0</v>
      </c>
      <c r="K102" s="27">
        <v>478982.79999999999</v>
      </c>
      <c r="L102" s="27"/>
      <c r="M102" s="27">
        <f t="shared" si="19"/>
        <v>478982.79999999999</v>
      </c>
      <c r="N102" s="27">
        <v>-478982.79999999999</v>
      </c>
      <c r="O102" s="27">
        <f t="shared" si="20"/>
        <v>0</v>
      </c>
      <c r="P102" s="27"/>
      <c r="Q102" s="27">
        <f t="shared" si="21"/>
        <v>0</v>
      </c>
      <c r="R102" s="27">
        <v>0</v>
      </c>
      <c r="S102" s="27"/>
      <c r="T102" s="27">
        <f t="shared" si="22"/>
        <v>0</v>
      </c>
      <c r="U102" s="27">
        <v>478982.79999999999</v>
      </c>
      <c r="V102" s="27">
        <f t="shared" si="23"/>
        <v>478982.79999999999</v>
      </c>
      <c r="W102" s="27"/>
      <c r="X102" s="27">
        <f t="shared" si="24"/>
        <v>478982.79999999999</v>
      </c>
      <c r="Y102" s="4" t="s">
        <v>157</v>
      </c>
      <c r="Z102" s="5"/>
      <c r="AA102" s="37"/>
      <c r="AB102" s="1"/>
      <c r="AC102" s="1"/>
    </row>
    <row r="103" ht="69">
      <c r="A103" s="24" t="s">
        <v>158</v>
      </c>
      <c r="B103" s="36" t="s">
        <v>159</v>
      </c>
      <c r="C103" s="38" t="s">
        <v>87</v>
      </c>
      <c r="D103" s="27"/>
      <c r="E103" s="27"/>
      <c r="F103" s="27"/>
      <c r="G103" s="27"/>
      <c r="H103" s="27"/>
      <c r="I103" s="27">
        <v>4448.4939999999997</v>
      </c>
      <c r="J103" s="27">
        <f t="shared" si="18"/>
        <v>4448.4939999999997</v>
      </c>
      <c r="K103" s="27"/>
      <c r="L103" s="27"/>
      <c r="M103" s="27"/>
      <c r="N103" s="27"/>
      <c r="O103" s="27"/>
      <c r="P103" s="27"/>
      <c r="Q103" s="27">
        <f t="shared" si="21"/>
        <v>0</v>
      </c>
      <c r="R103" s="27"/>
      <c r="S103" s="27"/>
      <c r="T103" s="27"/>
      <c r="U103" s="27"/>
      <c r="V103" s="27"/>
      <c r="W103" s="27"/>
      <c r="X103" s="27">
        <f t="shared" si="24"/>
        <v>0</v>
      </c>
      <c r="Y103" s="4" t="s">
        <v>160</v>
      </c>
      <c r="Z103" s="5"/>
      <c r="AA103" s="37"/>
      <c r="AB103" s="1"/>
      <c r="AC103" s="1"/>
    </row>
    <row r="104" s="17" customFormat="1" ht="33.75" customHeight="1">
      <c r="A104" s="18"/>
      <c r="B104" s="19" t="s">
        <v>161</v>
      </c>
      <c r="C104" s="20" t="s">
        <v>17</v>
      </c>
      <c r="D104" s="21">
        <f>D108+D112+D113+D117+D118+D119+D120+D121+D122+D123+D124+D125+D126</f>
        <v>524262.5</v>
      </c>
      <c r="E104" s="21">
        <f>E108+E112+E113+E117+E118+E119+E120+E121+E122+E123+E124+E125+E126+E127</f>
        <v>80016.800000000003</v>
      </c>
      <c r="F104" s="21">
        <f t="shared" si="9"/>
        <v>604279.30000000005</v>
      </c>
      <c r="G104" s="21">
        <f>G108+G112+G113+G117+G118+G119+G120+G121+G122+G123+G124+G125+G126+G127+G128+G129</f>
        <v>78805.370999999999</v>
      </c>
      <c r="H104" s="21">
        <f t="shared" si="10"/>
        <v>683084.67100000009</v>
      </c>
      <c r="I104" s="21">
        <f>I108+I112+I113+I117+I118+I119+I120+I121+I122+I123+I124+I125+I126+I127+I128+I129</f>
        <v>-207510.772</v>
      </c>
      <c r="J104" s="21">
        <f t="shared" si="18"/>
        <v>475573.89900000009</v>
      </c>
      <c r="K104" s="21">
        <f>K108+K112+K113+K117+K118+K119+K120+K121+K122+K123+K124+K125+K126</f>
        <v>1162736.3</v>
      </c>
      <c r="L104" s="53">
        <f>L108+L112+L113+L117+L118+L119+L120+L121+L122+L123+L124+L125+L126+L127</f>
        <v>0</v>
      </c>
      <c r="M104" s="21">
        <f t="shared" si="19"/>
        <v>1162736.3</v>
      </c>
      <c r="N104" s="53">
        <f>N108+N112+N113+N117+N118+N119+N120+N121+N122+N123+N124+N125+N126+N127+N128+N129</f>
        <v>0</v>
      </c>
      <c r="O104" s="21">
        <f t="shared" si="20"/>
        <v>1162736.3</v>
      </c>
      <c r="P104" s="21">
        <f>P108+P112+P113+P117+P118+P119+P120+P121+P122+P123+P124+P125+P126+P127+P128+P129</f>
        <v>-372888.77000000002</v>
      </c>
      <c r="Q104" s="21">
        <f t="shared" si="21"/>
        <v>789847.53000000003</v>
      </c>
      <c r="R104" s="21">
        <f>R108+R112+R113+R117+R118+R119+R120+R121+R122+R123+R124+R125+R126</f>
        <v>145103.10000000001</v>
      </c>
      <c r="S104" s="53">
        <f>S108+S112+S113+S117+S118+S119+S120+S121+S122+S123+S124+S125+S126+S127</f>
        <v>0</v>
      </c>
      <c r="T104" s="21">
        <f t="shared" si="22"/>
        <v>145103.10000000001</v>
      </c>
      <c r="U104" s="53">
        <f>U108+U112+U113+U117+U118+U119+U120+U121+U122+U123+U124+U125+U126+U127+U128+U129</f>
        <v>0</v>
      </c>
      <c r="V104" s="21">
        <f t="shared" si="23"/>
        <v>145103.10000000001</v>
      </c>
      <c r="W104" s="21">
        <f>W108+W112+W113+W117+W118+W119+W120+W121+W122+W123+W124+W125+W126+W127+W128+W129</f>
        <v>0</v>
      </c>
      <c r="X104" s="21">
        <f t="shared" si="24"/>
        <v>145103.10000000001</v>
      </c>
      <c r="Y104" s="22"/>
      <c r="Z104" s="23"/>
      <c r="AA104" s="17"/>
      <c r="AB104" s="17"/>
      <c r="AC104" s="17"/>
    </row>
    <row r="105" s="1" customFormat="1" ht="17.25">
      <c r="A105" s="24"/>
      <c r="B105" s="25" t="s">
        <v>18</v>
      </c>
      <c r="C105" s="44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4"/>
      <c r="Z105" s="5"/>
      <c r="AA105" s="37"/>
      <c r="AB105" s="1"/>
      <c r="AC105" s="1"/>
    </row>
    <row r="106" s="28" customFormat="1" ht="17.25" hidden="1">
      <c r="A106" s="29"/>
      <c r="B106" s="30" t="s">
        <v>19</v>
      </c>
      <c r="C106" s="66"/>
      <c r="D106" s="32">
        <f>D110+D112+D115+D117+D118+D119+D120+D121+D122+D123++D124+D125+D126</f>
        <v>494100.79999999999</v>
      </c>
      <c r="E106" s="32">
        <f>E110+E112+E115+E117+E118+E119+E120+E121+E122+E123++E124+E125+E126+E127</f>
        <v>80016.800000000003</v>
      </c>
      <c r="F106" s="32">
        <f t="shared" si="9"/>
        <v>574117.59999999998</v>
      </c>
      <c r="G106" s="32">
        <f>G110+G112+G115+G117+G118+G119+G120+G121+G122+G123++G124+G125+G126+G127+G128+G129</f>
        <v>78805.370999999999</v>
      </c>
      <c r="H106" s="32">
        <f t="shared" si="10"/>
        <v>652922.97100000002</v>
      </c>
      <c r="I106" s="32">
        <f>I110+I112+I115+I117+I118+I119+I120+I121+I122+I123++I124+I125+I126+I127+I128+I129</f>
        <v>-207510.772</v>
      </c>
      <c r="J106" s="32">
        <f t="shared" si="18"/>
        <v>445412.19900000002</v>
      </c>
      <c r="K106" s="32">
        <f>K110+K112+K115+K117+K118+K119+K120+K121+K122+K123++K124+K125+K126</f>
        <v>1162736.3</v>
      </c>
      <c r="L106" s="67">
        <f>L110+L112+L115+L117+L118+L119+L120+L121+L122+L123++L124+L125+L126+L127</f>
        <v>0</v>
      </c>
      <c r="M106" s="32">
        <f t="shared" si="19"/>
        <v>1162736.3</v>
      </c>
      <c r="N106" s="67">
        <f>N110+N112+N115+N117+N118+N119+N120+N121+N122+N123++N124+N125+N126+N127+N128+N129</f>
        <v>0</v>
      </c>
      <c r="O106" s="32">
        <f t="shared" si="20"/>
        <v>1162736.3</v>
      </c>
      <c r="P106" s="32">
        <f>P110+P112+P115+P117+P118+P119+P120+P121+P122+P123++P124+P125+P126+P127+P128+P129</f>
        <v>-372888.77000000002</v>
      </c>
      <c r="Q106" s="32">
        <f t="shared" si="21"/>
        <v>789847.53000000003</v>
      </c>
      <c r="R106" s="32">
        <f>R110+R112+R115+R117+R118+R119+R120+R121+R122+R123++R124+R125+R126</f>
        <v>0</v>
      </c>
      <c r="S106" s="67">
        <f>S110+S112+S115+S117+S118+S119+S120+S121+S122+S123++S124+S125+S126+S127</f>
        <v>0</v>
      </c>
      <c r="T106" s="32">
        <f t="shared" si="22"/>
        <v>0</v>
      </c>
      <c r="U106" s="67">
        <f>U110+U112+U115+U117+U118+U119+U120+U121+U122+U123++U124+U125+U126+U127+U128+U129</f>
        <v>0</v>
      </c>
      <c r="V106" s="32">
        <f t="shared" si="23"/>
        <v>0</v>
      </c>
      <c r="W106" s="32">
        <f>W110+W112+W115+W117+W118+W119+W120+W121+W122+W123++W124+W125+W126+W127+W128+W129</f>
        <v>0</v>
      </c>
      <c r="X106" s="32">
        <f t="shared" si="24"/>
        <v>0</v>
      </c>
      <c r="Y106" s="33"/>
      <c r="Z106" s="34" t="s">
        <v>20</v>
      </c>
      <c r="AA106" s="35"/>
      <c r="AB106" s="28"/>
      <c r="AC106" s="28"/>
    </row>
    <row r="107" s="1" customFormat="1" ht="17.25">
      <c r="A107" s="24"/>
      <c r="B107" s="36" t="s">
        <v>162</v>
      </c>
      <c r="C107" s="44" t="s">
        <v>17</v>
      </c>
      <c r="D107" s="27">
        <f>D111+D116</f>
        <v>30161.700000000001</v>
      </c>
      <c r="E107" s="27">
        <f>E111+E116</f>
        <v>0</v>
      </c>
      <c r="F107" s="27">
        <f t="shared" si="9"/>
        <v>30161.700000000001</v>
      </c>
      <c r="G107" s="27">
        <f>G111+G116</f>
        <v>0</v>
      </c>
      <c r="H107" s="27">
        <f t="shared" si="10"/>
        <v>30161.700000000001</v>
      </c>
      <c r="I107" s="27">
        <f>I111+I116</f>
        <v>0</v>
      </c>
      <c r="J107" s="27">
        <f t="shared" si="18"/>
        <v>30161.700000000001</v>
      </c>
      <c r="K107" s="27">
        <f>K111+K116</f>
        <v>0</v>
      </c>
      <c r="L107" s="27">
        <f>L111+L116</f>
        <v>0</v>
      </c>
      <c r="M107" s="27">
        <f t="shared" si="19"/>
        <v>0</v>
      </c>
      <c r="N107" s="27">
        <f>N111+N116</f>
        <v>0</v>
      </c>
      <c r="O107" s="27">
        <f t="shared" si="20"/>
        <v>0</v>
      </c>
      <c r="P107" s="27">
        <f>P111+P116</f>
        <v>0</v>
      </c>
      <c r="Q107" s="27">
        <f t="shared" si="21"/>
        <v>0</v>
      </c>
      <c r="R107" s="27">
        <f>R111+R116</f>
        <v>145103.10000000001</v>
      </c>
      <c r="S107" s="27">
        <f>S111+S116</f>
        <v>0</v>
      </c>
      <c r="T107" s="27">
        <f t="shared" si="22"/>
        <v>145103.10000000001</v>
      </c>
      <c r="U107" s="27">
        <f>U111+U116</f>
        <v>0</v>
      </c>
      <c r="V107" s="27">
        <f t="shared" si="23"/>
        <v>145103.10000000001</v>
      </c>
      <c r="W107" s="27">
        <f>W111+W116</f>
        <v>0</v>
      </c>
      <c r="X107" s="27">
        <f t="shared" si="24"/>
        <v>145103.10000000001</v>
      </c>
      <c r="Y107" s="4"/>
      <c r="Z107" s="5"/>
      <c r="AA107" s="37"/>
      <c r="AB107" s="1"/>
      <c r="AC107" s="1"/>
    </row>
    <row r="108" ht="51.75">
      <c r="A108" s="24" t="s">
        <v>163</v>
      </c>
      <c r="B108" s="36" t="s">
        <v>164</v>
      </c>
      <c r="C108" s="50" t="s">
        <v>165</v>
      </c>
      <c r="D108" s="27">
        <f>D110+D111</f>
        <v>40215.599999999999</v>
      </c>
      <c r="E108" s="27">
        <f>E110+E111</f>
        <v>82610</v>
      </c>
      <c r="F108" s="27">
        <f t="shared" si="9"/>
        <v>122825.60000000001</v>
      </c>
      <c r="G108" s="27">
        <f>G110+G111</f>
        <v>0</v>
      </c>
      <c r="H108" s="27">
        <f t="shared" si="10"/>
        <v>122825.60000000001</v>
      </c>
      <c r="I108" s="27">
        <f>I110+I111</f>
        <v>0</v>
      </c>
      <c r="J108" s="27">
        <f t="shared" si="18"/>
        <v>122825.60000000001</v>
      </c>
      <c r="K108" s="27">
        <f>K110+K111</f>
        <v>0</v>
      </c>
      <c r="L108" s="27">
        <f>L110+L111</f>
        <v>0</v>
      </c>
      <c r="M108" s="27">
        <f t="shared" si="19"/>
        <v>0</v>
      </c>
      <c r="N108" s="27">
        <f>N110+N111</f>
        <v>0</v>
      </c>
      <c r="O108" s="27">
        <f t="shared" si="20"/>
        <v>0</v>
      </c>
      <c r="P108" s="27">
        <f>P110+P111</f>
        <v>0</v>
      </c>
      <c r="Q108" s="27">
        <f t="shared" si="21"/>
        <v>0</v>
      </c>
      <c r="R108" s="27">
        <f>R110+R111</f>
        <v>0</v>
      </c>
      <c r="S108" s="27">
        <f>S110+S111</f>
        <v>0</v>
      </c>
      <c r="T108" s="27">
        <f t="shared" si="22"/>
        <v>0</v>
      </c>
      <c r="U108" s="27">
        <f>U110+U111</f>
        <v>0</v>
      </c>
      <c r="V108" s="27">
        <f t="shared" si="23"/>
        <v>0</v>
      </c>
      <c r="W108" s="27">
        <f>W110+W111</f>
        <v>0</v>
      </c>
      <c r="X108" s="27">
        <f t="shared" si="24"/>
        <v>0</v>
      </c>
      <c r="Y108" s="4"/>
      <c r="AA108" s="37"/>
    </row>
    <row r="109" ht="17.25">
      <c r="A109" s="24"/>
      <c r="B109" s="36" t="s">
        <v>18</v>
      </c>
      <c r="C109" s="50" t="s">
        <v>166</v>
      </c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4"/>
      <c r="Z109" s="5"/>
      <c r="AA109" s="37"/>
    </row>
    <row r="110" ht="17.25" hidden="1">
      <c r="A110" s="24"/>
      <c r="B110" s="36" t="s">
        <v>19</v>
      </c>
      <c r="C110" s="36"/>
      <c r="D110" s="27">
        <v>10053.9</v>
      </c>
      <c r="E110" s="39">
        <v>82610</v>
      </c>
      <c r="F110" s="27">
        <f t="shared" si="9"/>
        <v>92663.899999999994</v>
      </c>
      <c r="G110" s="40"/>
      <c r="H110" s="27">
        <f t="shared" ref="H110:H172" si="25">F110+G110</f>
        <v>92663.899999999994</v>
      </c>
      <c r="I110" s="40"/>
      <c r="J110" s="27">
        <f t="shared" si="18"/>
        <v>92663.899999999994</v>
      </c>
      <c r="K110" s="27">
        <v>0</v>
      </c>
      <c r="L110" s="39"/>
      <c r="M110" s="27">
        <f t="shared" si="19"/>
        <v>0</v>
      </c>
      <c r="N110" s="40"/>
      <c r="O110" s="27">
        <f t="shared" si="20"/>
        <v>0</v>
      </c>
      <c r="P110" s="40"/>
      <c r="Q110" s="27">
        <f t="shared" si="21"/>
        <v>0</v>
      </c>
      <c r="R110" s="27">
        <v>0</v>
      </c>
      <c r="S110" s="39"/>
      <c r="T110" s="27">
        <f t="shared" si="22"/>
        <v>0</v>
      </c>
      <c r="U110" s="40"/>
      <c r="V110" s="27">
        <f t="shared" si="23"/>
        <v>0</v>
      </c>
      <c r="W110" s="40"/>
      <c r="X110" s="27">
        <f t="shared" si="24"/>
        <v>0</v>
      </c>
      <c r="Y110" s="47" t="s">
        <v>167</v>
      </c>
      <c r="Z110" s="42" t="s">
        <v>20</v>
      </c>
      <c r="AA110" s="43"/>
    </row>
    <row r="111" ht="17.25">
      <c r="A111" s="24"/>
      <c r="B111" s="36" t="s">
        <v>162</v>
      </c>
      <c r="C111" s="50" t="s">
        <v>166</v>
      </c>
      <c r="D111" s="27">
        <v>30161.700000000001</v>
      </c>
      <c r="E111" s="27"/>
      <c r="F111" s="27">
        <f t="shared" si="9"/>
        <v>30161.700000000001</v>
      </c>
      <c r="G111" s="27"/>
      <c r="H111" s="27">
        <f t="shared" si="25"/>
        <v>30161.700000000001</v>
      </c>
      <c r="I111" s="27"/>
      <c r="J111" s="27">
        <f t="shared" si="18"/>
        <v>30161.700000000001</v>
      </c>
      <c r="K111" s="27">
        <v>0</v>
      </c>
      <c r="L111" s="27"/>
      <c r="M111" s="27">
        <f t="shared" si="19"/>
        <v>0</v>
      </c>
      <c r="N111" s="27"/>
      <c r="O111" s="27">
        <f t="shared" si="20"/>
        <v>0</v>
      </c>
      <c r="P111" s="27"/>
      <c r="Q111" s="27">
        <f t="shared" si="21"/>
        <v>0</v>
      </c>
      <c r="R111" s="27">
        <v>0</v>
      </c>
      <c r="S111" s="27"/>
      <c r="T111" s="27">
        <f t="shared" si="22"/>
        <v>0</v>
      </c>
      <c r="U111" s="27"/>
      <c r="V111" s="27">
        <f t="shared" si="23"/>
        <v>0</v>
      </c>
      <c r="W111" s="27"/>
      <c r="X111" s="27">
        <f t="shared" si="24"/>
        <v>0</v>
      </c>
      <c r="Y111" s="4" t="s">
        <v>168</v>
      </c>
      <c r="AA111" s="37"/>
    </row>
    <row r="112" ht="51.75">
      <c r="A112" s="24" t="s">
        <v>169</v>
      </c>
      <c r="B112" s="36" t="s">
        <v>170</v>
      </c>
      <c r="C112" s="50" t="s">
        <v>165</v>
      </c>
      <c r="D112" s="27">
        <v>5183.8000000000002</v>
      </c>
      <c r="E112" s="27"/>
      <c r="F112" s="27">
        <f t="shared" si="9"/>
        <v>5183.8000000000002</v>
      </c>
      <c r="G112" s="27"/>
      <c r="H112" s="27">
        <f t="shared" si="25"/>
        <v>5183.8000000000002</v>
      </c>
      <c r="I112" s="27"/>
      <c r="J112" s="27">
        <f t="shared" si="18"/>
        <v>5183.8000000000002</v>
      </c>
      <c r="K112" s="27">
        <v>118302.5</v>
      </c>
      <c r="L112" s="27"/>
      <c r="M112" s="27">
        <f t="shared" si="19"/>
        <v>118302.5</v>
      </c>
      <c r="N112" s="27"/>
      <c r="O112" s="27">
        <f t="shared" si="20"/>
        <v>118302.5</v>
      </c>
      <c r="P112" s="27"/>
      <c r="Q112" s="27">
        <f t="shared" si="21"/>
        <v>118302.5</v>
      </c>
      <c r="R112" s="27">
        <v>0</v>
      </c>
      <c r="S112" s="27"/>
      <c r="T112" s="27">
        <f t="shared" si="22"/>
        <v>0</v>
      </c>
      <c r="U112" s="27"/>
      <c r="V112" s="27">
        <f t="shared" si="23"/>
        <v>0</v>
      </c>
      <c r="W112" s="27"/>
      <c r="X112" s="27">
        <f t="shared" si="24"/>
        <v>0</v>
      </c>
      <c r="Y112" s="4" t="s">
        <v>168</v>
      </c>
      <c r="Z112" s="5"/>
      <c r="AA112" s="37"/>
    </row>
    <row r="113" ht="51.75">
      <c r="A113" s="24" t="s">
        <v>171</v>
      </c>
      <c r="B113" s="36" t="s">
        <v>172</v>
      </c>
      <c r="C113" s="50" t="s">
        <v>165</v>
      </c>
      <c r="D113" s="27">
        <f>D115+D116</f>
        <v>14907.1</v>
      </c>
      <c r="E113" s="27">
        <f>E115+E116</f>
        <v>0</v>
      </c>
      <c r="F113" s="27">
        <f t="shared" si="9"/>
        <v>14907.1</v>
      </c>
      <c r="G113" s="27">
        <f>G115+G116</f>
        <v>0</v>
      </c>
      <c r="H113" s="27">
        <f t="shared" si="25"/>
        <v>14907.1</v>
      </c>
      <c r="I113" s="27">
        <f>I115+I116</f>
        <v>0</v>
      </c>
      <c r="J113" s="27">
        <f t="shared" si="18"/>
        <v>14907.1</v>
      </c>
      <c r="K113" s="27">
        <f>K115+K116</f>
        <v>150000</v>
      </c>
      <c r="L113" s="27">
        <f>L115+L116</f>
        <v>0</v>
      </c>
      <c r="M113" s="27">
        <f t="shared" si="19"/>
        <v>150000</v>
      </c>
      <c r="N113" s="27">
        <f>N115+N116</f>
        <v>0</v>
      </c>
      <c r="O113" s="27">
        <f t="shared" si="20"/>
        <v>150000</v>
      </c>
      <c r="P113" s="27">
        <f>P115+P116</f>
        <v>0</v>
      </c>
      <c r="Q113" s="27">
        <f t="shared" si="21"/>
        <v>150000</v>
      </c>
      <c r="R113" s="27">
        <f>R115+R116</f>
        <v>145103.10000000001</v>
      </c>
      <c r="S113" s="27">
        <f>S115+S116</f>
        <v>0</v>
      </c>
      <c r="T113" s="27">
        <f t="shared" si="22"/>
        <v>145103.10000000001</v>
      </c>
      <c r="U113" s="27">
        <f>U115+U116</f>
        <v>0</v>
      </c>
      <c r="V113" s="27">
        <f t="shared" si="23"/>
        <v>145103.10000000001</v>
      </c>
      <c r="W113" s="27">
        <f>W115+W116</f>
        <v>0</v>
      </c>
      <c r="X113" s="27">
        <f t="shared" si="24"/>
        <v>145103.10000000001</v>
      </c>
      <c r="Y113" s="4"/>
      <c r="AA113" s="37"/>
    </row>
    <row r="114" ht="17.25">
      <c r="A114" s="24"/>
      <c r="B114" s="36" t="s">
        <v>18</v>
      </c>
      <c r="C114" s="50" t="s">
        <v>166</v>
      </c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4"/>
      <c r="AA114" s="37"/>
    </row>
    <row r="115" ht="17.25" hidden="1">
      <c r="A115" s="45"/>
      <c r="B115" s="36" t="s">
        <v>19</v>
      </c>
      <c r="C115" s="59"/>
      <c r="D115" s="39">
        <v>14907.1</v>
      </c>
      <c r="E115" s="39"/>
      <c r="F115" s="39">
        <f t="shared" si="9"/>
        <v>14907.1</v>
      </c>
      <c r="G115" s="40"/>
      <c r="H115" s="39">
        <f t="shared" si="25"/>
        <v>14907.1</v>
      </c>
      <c r="I115" s="40"/>
      <c r="J115" s="39">
        <f t="shared" si="18"/>
        <v>14907.1</v>
      </c>
      <c r="K115" s="39">
        <v>150000</v>
      </c>
      <c r="L115" s="39"/>
      <c r="M115" s="39">
        <f t="shared" si="19"/>
        <v>150000</v>
      </c>
      <c r="N115" s="40"/>
      <c r="O115" s="39">
        <f t="shared" si="20"/>
        <v>150000</v>
      </c>
      <c r="P115" s="40"/>
      <c r="Q115" s="39">
        <f t="shared" si="21"/>
        <v>150000</v>
      </c>
      <c r="R115" s="39">
        <v>0</v>
      </c>
      <c r="S115" s="39"/>
      <c r="T115" s="39">
        <f t="shared" si="22"/>
        <v>0</v>
      </c>
      <c r="U115" s="40"/>
      <c r="V115" s="39">
        <f t="shared" si="23"/>
        <v>0</v>
      </c>
      <c r="W115" s="40"/>
      <c r="X115" s="39">
        <f t="shared" si="24"/>
        <v>0</v>
      </c>
      <c r="Y115" s="41" t="s">
        <v>173</v>
      </c>
      <c r="Z115" s="48" t="s">
        <v>20</v>
      </c>
      <c r="AA115" s="49"/>
    </row>
    <row r="116" ht="17.25">
      <c r="A116" s="24"/>
      <c r="B116" s="36" t="s">
        <v>162</v>
      </c>
      <c r="C116" s="54" t="s">
        <v>17</v>
      </c>
      <c r="D116" s="27">
        <v>0</v>
      </c>
      <c r="E116" s="27"/>
      <c r="F116" s="27">
        <f t="shared" si="9"/>
        <v>0</v>
      </c>
      <c r="G116" s="27"/>
      <c r="H116" s="27">
        <f t="shared" si="25"/>
        <v>0</v>
      </c>
      <c r="I116" s="27"/>
      <c r="J116" s="27">
        <f t="shared" si="18"/>
        <v>0</v>
      </c>
      <c r="K116" s="27">
        <v>0</v>
      </c>
      <c r="L116" s="27"/>
      <c r="M116" s="27">
        <f t="shared" si="19"/>
        <v>0</v>
      </c>
      <c r="N116" s="27"/>
      <c r="O116" s="27">
        <f t="shared" si="20"/>
        <v>0</v>
      </c>
      <c r="P116" s="27"/>
      <c r="Q116" s="27">
        <f t="shared" si="21"/>
        <v>0</v>
      </c>
      <c r="R116" s="27">
        <v>145103.10000000001</v>
      </c>
      <c r="S116" s="27"/>
      <c r="T116" s="27">
        <f t="shared" si="22"/>
        <v>145103.10000000001</v>
      </c>
      <c r="U116" s="27"/>
      <c r="V116" s="27">
        <f t="shared" si="23"/>
        <v>145103.10000000001</v>
      </c>
      <c r="W116" s="27"/>
      <c r="X116" s="27">
        <f t="shared" si="24"/>
        <v>145103.10000000001</v>
      </c>
      <c r="Y116" s="4" t="s">
        <v>168</v>
      </c>
      <c r="AA116" s="37"/>
    </row>
    <row r="117" s="60" customFormat="1" ht="51.75" hidden="1">
      <c r="A117" s="45" t="s">
        <v>174</v>
      </c>
      <c r="B117" s="46" t="s">
        <v>175</v>
      </c>
      <c r="C117" s="68" t="s">
        <v>165</v>
      </c>
      <c r="D117" s="39">
        <v>0</v>
      </c>
      <c r="E117" s="39"/>
      <c r="F117" s="39">
        <f t="shared" si="9"/>
        <v>0</v>
      </c>
      <c r="G117" s="39">
        <v>2887.2350000000001</v>
      </c>
      <c r="H117" s="39">
        <f t="shared" si="25"/>
        <v>2887.2350000000001</v>
      </c>
      <c r="I117" s="40">
        <v>-2887.2350000000001</v>
      </c>
      <c r="J117" s="39">
        <f t="shared" si="18"/>
        <v>0</v>
      </c>
      <c r="K117" s="39">
        <v>271343</v>
      </c>
      <c r="L117" s="39"/>
      <c r="M117" s="39">
        <f t="shared" si="19"/>
        <v>271343</v>
      </c>
      <c r="N117" s="39"/>
      <c r="O117" s="39">
        <f t="shared" si="20"/>
        <v>271343</v>
      </c>
      <c r="P117" s="40">
        <v>-271343</v>
      </c>
      <c r="Q117" s="39">
        <f t="shared" si="21"/>
        <v>0</v>
      </c>
      <c r="R117" s="39">
        <v>0</v>
      </c>
      <c r="S117" s="39"/>
      <c r="T117" s="39">
        <f t="shared" si="22"/>
        <v>0</v>
      </c>
      <c r="U117" s="39"/>
      <c r="V117" s="39">
        <f t="shared" si="23"/>
        <v>0</v>
      </c>
      <c r="W117" s="40"/>
      <c r="X117" s="39">
        <f t="shared" si="24"/>
        <v>0</v>
      </c>
      <c r="Y117" s="47" t="s">
        <v>176</v>
      </c>
      <c r="Z117" s="69" t="s">
        <v>20</v>
      </c>
      <c r="AA117" s="49"/>
    </row>
    <row r="118" ht="51.75">
      <c r="A118" s="24" t="s">
        <v>174</v>
      </c>
      <c r="B118" s="36" t="s">
        <v>177</v>
      </c>
      <c r="C118" s="50" t="s">
        <v>165</v>
      </c>
      <c r="D118" s="27">
        <v>133193.20000000001</v>
      </c>
      <c r="E118" s="27"/>
      <c r="F118" s="27">
        <f t="shared" si="9"/>
        <v>133193.20000000001</v>
      </c>
      <c r="G118" s="27"/>
      <c r="H118" s="27">
        <f t="shared" si="25"/>
        <v>133193.20000000001</v>
      </c>
      <c r="I118" s="27">
        <v>-95306.899999999994</v>
      </c>
      <c r="J118" s="27">
        <f t="shared" si="18"/>
        <v>37886.300000000017</v>
      </c>
      <c r="K118" s="27">
        <v>0</v>
      </c>
      <c r="L118" s="27"/>
      <c r="M118" s="27">
        <f t="shared" si="19"/>
        <v>0</v>
      </c>
      <c r="N118" s="27"/>
      <c r="O118" s="27">
        <f t="shared" si="20"/>
        <v>0</v>
      </c>
      <c r="P118" s="27">
        <v>257381.96400000001</v>
      </c>
      <c r="Q118" s="27">
        <f t="shared" si="21"/>
        <v>257381.96400000001</v>
      </c>
      <c r="R118" s="27">
        <v>0</v>
      </c>
      <c r="S118" s="27"/>
      <c r="T118" s="27">
        <f t="shared" si="22"/>
        <v>0</v>
      </c>
      <c r="U118" s="27"/>
      <c r="V118" s="27">
        <f t="shared" si="23"/>
        <v>0</v>
      </c>
      <c r="W118" s="27"/>
      <c r="X118" s="27">
        <f t="shared" si="24"/>
        <v>0</v>
      </c>
      <c r="Y118" s="4" t="s">
        <v>178</v>
      </c>
      <c r="AA118" s="37"/>
    </row>
    <row r="119" ht="51.75">
      <c r="A119" s="24" t="s">
        <v>179</v>
      </c>
      <c r="B119" s="36" t="s">
        <v>180</v>
      </c>
      <c r="C119" s="50" t="s">
        <v>165</v>
      </c>
      <c r="D119" s="27">
        <v>29234.799999999999</v>
      </c>
      <c r="E119" s="27"/>
      <c r="F119" s="27">
        <f t="shared" ref="F119:F172" si="26">D119+E119</f>
        <v>29234.799999999999</v>
      </c>
      <c r="G119" s="27"/>
      <c r="H119" s="27">
        <f t="shared" si="25"/>
        <v>29234.799999999999</v>
      </c>
      <c r="I119" s="27">
        <v>-16354.799999999999</v>
      </c>
      <c r="J119" s="27">
        <f t="shared" si="18"/>
        <v>12880</v>
      </c>
      <c r="K119" s="27">
        <v>0</v>
      </c>
      <c r="L119" s="27"/>
      <c r="M119" s="27">
        <f t="shared" si="19"/>
        <v>0</v>
      </c>
      <c r="N119" s="27"/>
      <c r="O119" s="27">
        <f t="shared" si="20"/>
        <v>0</v>
      </c>
      <c r="P119" s="27"/>
      <c r="Q119" s="27">
        <f t="shared" si="21"/>
        <v>0</v>
      </c>
      <c r="R119" s="27">
        <v>0</v>
      </c>
      <c r="S119" s="27"/>
      <c r="T119" s="27">
        <f t="shared" si="22"/>
        <v>0</v>
      </c>
      <c r="U119" s="27"/>
      <c r="V119" s="27">
        <f t="shared" si="23"/>
        <v>0</v>
      </c>
      <c r="W119" s="27"/>
      <c r="X119" s="27">
        <f t="shared" si="24"/>
        <v>0</v>
      </c>
      <c r="Y119" s="4" t="s">
        <v>181</v>
      </c>
      <c r="AA119" s="37"/>
    </row>
    <row r="120" ht="51.75">
      <c r="A120" s="24" t="s">
        <v>182</v>
      </c>
      <c r="B120" s="36" t="s">
        <v>183</v>
      </c>
      <c r="C120" s="50" t="s">
        <v>165</v>
      </c>
      <c r="D120" s="27">
        <v>8904.5</v>
      </c>
      <c r="E120" s="27"/>
      <c r="F120" s="27">
        <f t="shared" si="26"/>
        <v>8904.5</v>
      </c>
      <c r="G120" s="27"/>
      <c r="H120" s="27">
        <f t="shared" si="25"/>
        <v>8904.5</v>
      </c>
      <c r="I120" s="27"/>
      <c r="J120" s="27">
        <f t="shared" si="18"/>
        <v>8904.5</v>
      </c>
      <c r="K120" s="27">
        <v>91187.899999999994</v>
      </c>
      <c r="L120" s="27"/>
      <c r="M120" s="27">
        <f t="shared" si="19"/>
        <v>91187.899999999994</v>
      </c>
      <c r="N120" s="27"/>
      <c r="O120" s="27">
        <f t="shared" si="20"/>
        <v>91187.899999999994</v>
      </c>
      <c r="P120" s="27"/>
      <c r="Q120" s="27">
        <f t="shared" si="21"/>
        <v>91187.899999999994</v>
      </c>
      <c r="R120" s="27">
        <v>0</v>
      </c>
      <c r="S120" s="27"/>
      <c r="T120" s="27">
        <f t="shared" si="22"/>
        <v>0</v>
      </c>
      <c r="U120" s="27"/>
      <c r="V120" s="27">
        <f t="shared" si="23"/>
        <v>0</v>
      </c>
      <c r="W120" s="27"/>
      <c r="X120" s="27">
        <f t="shared" si="24"/>
        <v>0</v>
      </c>
      <c r="Y120" s="4" t="s">
        <v>184</v>
      </c>
      <c r="Z120" s="5"/>
      <c r="AA120" s="37"/>
    </row>
    <row r="121" ht="51.75">
      <c r="A121" s="24" t="s">
        <v>185</v>
      </c>
      <c r="B121" s="36" t="s">
        <v>186</v>
      </c>
      <c r="C121" s="50" t="s">
        <v>165</v>
      </c>
      <c r="D121" s="27">
        <v>124696.8</v>
      </c>
      <c r="E121" s="27"/>
      <c r="F121" s="27">
        <f t="shared" si="26"/>
        <v>124696.8</v>
      </c>
      <c r="G121" s="27"/>
      <c r="H121" s="27">
        <f t="shared" si="25"/>
        <v>124696.8</v>
      </c>
      <c r="I121" s="27"/>
      <c r="J121" s="27">
        <f t="shared" si="18"/>
        <v>124696.8</v>
      </c>
      <c r="K121" s="27">
        <v>0</v>
      </c>
      <c r="L121" s="27"/>
      <c r="M121" s="27">
        <f t="shared" si="19"/>
        <v>0</v>
      </c>
      <c r="N121" s="27"/>
      <c r="O121" s="27">
        <f t="shared" si="20"/>
        <v>0</v>
      </c>
      <c r="P121" s="27"/>
      <c r="Q121" s="27">
        <f t="shared" si="21"/>
        <v>0</v>
      </c>
      <c r="R121" s="27">
        <v>0</v>
      </c>
      <c r="S121" s="27"/>
      <c r="T121" s="27">
        <f t="shared" si="22"/>
        <v>0</v>
      </c>
      <c r="U121" s="27"/>
      <c r="V121" s="27">
        <f t="shared" si="23"/>
        <v>0</v>
      </c>
      <c r="W121" s="27"/>
      <c r="X121" s="27">
        <f t="shared" si="24"/>
        <v>0</v>
      </c>
      <c r="Y121" s="4" t="s">
        <v>187</v>
      </c>
      <c r="Z121" s="5"/>
      <c r="AA121" s="37"/>
    </row>
    <row r="122" ht="51.75">
      <c r="A122" s="24" t="s">
        <v>188</v>
      </c>
      <c r="B122" s="36" t="s">
        <v>189</v>
      </c>
      <c r="C122" s="50" t="s">
        <v>165</v>
      </c>
      <c r="D122" s="27">
        <v>4995.6000000000004</v>
      </c>
      <c r="E122" s="27"/>
      <c r="F122" s="27">
        <f t="shared" si="26"/>
        <v>4995.6000000000004</v>
      </c>
      <c r="G122" s="27">
        <v>19133</v>
      </c>
      <c r="H122" s="27">
        <f t="shared" si="25"/>
        <v>24128.599999999999</v>
      </c>
      <c r="I122" s="27"/>
      <c r="J122" s="27">
        <f t="shared" si="18"/>
        <v>24128.599999999999</v>
      </c>
      <c r="K122" s="27">
        <v>0</v>
      </c>
      <c r="L122" s="27"/>
      <c r="M122" s="27">
        <f t="shared" si="19"/>
        <v>0</v>
      </c>
      <c r="N122" s="27"/>
      <c r="O122" s="27">
        <f t="shared" si="20"/>
        <v>0</v>
      </c>
      <c r="P122" s="27"/>
      <c r="Q122" s="27">
        <f t="shared" si="21"/>
        <v>0</v>
      </c>
      <c r="R122" s="27">
        <v>0</v>
      </c>
      <c r="S122" s="27"/>
      <c r="T122" s="27">
        <f t="shared" si="22"/>
        <v>0</v>
      </c>
      <c r="U122" s="27"/>
      <c r="V122" s="27">
        <f t="shared" si="23"/>
        <v>0</v>
      </c>
      <c r="W122" s="27"/>
      <c r="X122" s="27">
        <f t="shared" si="24"/>
        <v>0</v>
      </c>
      <c r="Y122" s="4" t="s">
        <v>190</v>
      </c>
      <c r="AA122" s="37"/>
    </row>
    <row r="123" ht="51.75">
      <c r="A123" s="24" t="s">
        <v>191</v>
      </c>
      <c r="B123" s="36" t="s">
        <v>192</v>
      </c>
      <c r="C123" s="50" t="s">
        <v>165</v>
      </c>
      <c r="D123" s="27">
        <v>0</v>
      </c>
      <c r="E123" s="27"/>
      <c r="F123" s="27">
        <f t="shared" si="26"/>
        <v>0</v>
      </c>
      <c r="G123" s="27"/>
      <c r="H123" s="27">
        <f t="shared" si="25"/>
        <v>0</v>
      </c>
      <c r="I123" s="27">
        <v>0</v>
      </c>
      <c r="J123" s="27">
        <f t="shared" si="18"/>
        <v>0</v>
      </c>
      <c r="K123" s="27">
        <v>531902.90000000002</v>
      </c>
      <c r="L123" s="27"/>
      <c r="M123" s="27">
        <f t="shared" si="19"/>
        <v>531902.90000000002</v>
      </c>
      <c r="N123" s="27"/>
      <c r="O123" s="27">
        <f t="shared" si="20"/>
        <v>531902.90000000002</v>
      </c>
      <c r="P123" s="27">
        <v>-524152.33500000002</v>
      </c>
      <c r="Q123" s="27">
        <f t="shared" si="21"/>
        <v>7750.5650000000023</v>
      </c>
      <c r="R123" s="27">
        <v>0</v>
      </c>
      <c r="S123" s="27"/>
      <c r="T123" s="27">
        <f t="shared" si="22"/>
        <v>0</v>
      </c>
      <c r="U123" s="27"/>
      <c r="V123" s="27">
        <f t="shared" si="23"/>
        <v>0</v>
      </c>
      <c r="W123" s="27"/>
      <c r="X123" s="27">
        <f t="shared" si="24"/>
        <v>0</v>
      </c>
      <c r="Y123" s="4" t="s">
        <v>193</v>
      </c>
      <c r="AA123" s="37"/>
    </row>
    <row r="124" ht="51.75">
      <c r="A124" s="24" t="s">
        <v>194</v>
      </c>
      <c r="B124" s="36" t="s">
        <v>195</v>
      </c>
      <c r="C124" s="50" t="s">
        <v>165</v>
      </c>
      <c r="D124" s="27">
        <v>61100.199999999997</v>
      </c>
      <c r="E124" s="27">
        <v>-2593.1999999999998</v>
      </c>
      <c r="F124" s="27">
        <f t="shared" si="26"/>
        <v>58507</v>
      </c>
      <c r="G124" s="27"/>
      <c r="H124" s="27">
        <f t="shared" si="25"/>
        <v>58507</v>
      </c>
      <c r="I124" s="27">
        <v>-58507</v>
      </c>
      <c r="J124" s="27">
        <f t="shared" si="18"/>
        <v>0</v>
      </c>
      <c r="K124" s="27">
        <v>0</v>
      </c>
      <c r="L124" s="27"/>
      <c r="M124" s="27">
        <f t="shared" si="19"/>
        <v>0</v>
      </c>
      <c r="N124" s="27"/>
      <c r="O124" s="27">
        <f t="shared" si="20"/>
        <v>0</v>
      </c>
      <c r="P124" s="27">
        <v>66970.600999999995</v>
      </c>
      <c r="Q124" s="27">
        <f t="shared" si="21"/>
        <v>66970.600999999995</v>
      </c>
      <c r="R124" s="27">
        <v>0</v>
      </c>
      <c r="S124" s="27"/>
      <c r="T124" s="27">
        <f t="shared" si="22"/>
        <v>0</v>
      </c>
      <c r="U124" s="27"/>
      <c r="V124" s="27">
        <f t="shared" si="23"/>
        <v>0</v>
      </c>
      <c r="W124" s="27"/>
      <c r="X124" s="27">
        <f t="shared" si="24"/>
        <v>0</v>
      </c>
      <c r="Y124" s="4" t="s">
        <v>196</v>
      </c>
      <c r="AA124" s="37"/>
    </row>
    <row r="125" ht="51.75">
      <c r="A125" s="24" t="s">
        <v>197</v>
      </c>
      <c r="B125" s="36" t="s">
        <v>198</v>
      </c>
      <c r="C125" s="50" t="s">
        <v>165</v>
      </c>
      <c r="D125" s="27">
        <v>98254</v>
      </c>
      <c r="E125" s="27"/>
      <c r="F125" s="27">
        <f t="shared" si="26"/>
        <v>98254</v>
      </c>
      <c r="G125" s="27"/>
      <c r="H125" s="27">
        <f t="shared" si="25"/>
        <v>98254</v>
      </c>
      <c r="I125" s="27">
        <v>-98254</v>
      </c>
      <c r="J125" s="27">
        <f t="shared" si="18"/>
        <v>0</v>
      </c>
      <c r="K125" s="27">
        <v>0</v>
      </c>
      <c r="L125" s="27"/>
      <c r="M125" s="27">
        <f t="shared" si="19"/>
        <v>0</v>
      </c>
      <c r="N125" s="27"/>
      <c r="O125" s="27">
        <f t="shared" si="20"/>
        <v>0</v>
      </c>
      <c r="P125" s="27">
        <v>98254</v>
      </c>
      <c r="Q125" s="27">
        <f t="shared" si="21"/>
        <v>98254</v>
      </c>
      <c r="R125" s="27">
        <v>0</v>
      </c>
      <c r="S125" s="27"/>
      <c r="T125" s="27">
        <f t="shared" si="22"/>
        <v>0</v>
      </c>
      <c r="U125" s="27"/>
      <c r="V125" s="27">
        <f t="shared" si="23"/>
        <v>0</v>
      </c>
      <c r="W125" s="27"/>
      <c r="X125" s="27">
        <f t="shared" si="24"/>
        <v>0</v>
      </c>
      <c r="Y125" s="4" t="s">
        <v>199</v>
      </c>
      <c r="AA125" s="37"/>
    </row>
    <row r="126" ht="51.75">
      <c r="A126" s="24" t="s">
        <v>200</v>
      </c>
      <c r="B126" s="36" t="s">
        <v>201</v>
      </c>
      <c r="C126" s="50" t="s">
        <v>165</v>
      </c>
      <c r="D126" s="27">
        <v>3576.9000000000001</v>
      </c>
      <c r="E126" s="27"/>
      <c r="F126" s="27">
        <f t="shared" si="26"/>
        <v>3576.9000000000001</v>
      </c>
      <c r="G126" s="27"/>
      <c r="H126" s="27">
        <f t="shared" si="25"/>
        <v>3576.9000000000001</v>
      </c>
      <c r="I126" s="27"/>
      <c r="J126" s="27">
        <f t="shared" si="18"/>
        <v>3576.9000000000001</v>
      </c>
      <c r="K126" s="27">
        <v>0</v>
      </c>
      <c r="L126" s="27"/>
      <c r="M126" s="27">
        <f t="shared" si="19"/>
        <v>0</v>
      </c>
      <c r="N126" s="27"/>
      <c r="O126" s="27">
        <f t="shared" si="20"/>
        <v>0</v>
      </c>
      <c r="P126" s="27"/>
      <c r="Q126" s="27">
        <f t="shared" si="21"/>
        <v>0</v>
      </c>
      <c r="R126" s="27">
        <v>0</v>
      </c>
      <c r="S126" s="27"/>
      <c r="T126" s="27">
        <f t="shared" si="22"/>
        <v>0</v>
      </c>
      <c r="U126" s="27"/>
      <c r="V126" s="27">
        <f t="shared" si="23"/>
        <v>0</v>
      </c>
      <c r="W126" s="27"/>
      <c r="X126" s="27">
        <f t="shared" si="24"/>
        <v>0</v>
      </c>
      <c r="Y126" s="4" t="s">
        <v>202</v>
      </c>
      <c r="AA126" s="37"/>
    </row>
    <row r="127" ht="51.75" hidden="1">
      <c r="A127" s="45" t="s">
        <v>188</v>
      </c>
      <c r="B127" s="46" t="s">
        <v>164</v>
      </c>
      <c r="C127" s="59" t="s">
        <v>165</v>
      </c>
      <c r="D127" s="39"/>
      <c r="E127" s="39"/>
      <c r="F127" s="39">
        <f t="shared" si="26"/>
        <v>0</v>
      </c>
      <c r="G127" s="40"/>
      <c r="H127" s="39">
        <f t="shared" si="25"/>
        <v>0</v>
      </c>
      <c r="I127" s="40"/>
      <c r="J127" s="39">
        <f t="shared" si="18"/>
        <v>0</v>
      </c>
      <c r="K127" s="39"/>
      <c r="L127" s="39"/>
      <c r="M127" s="39">
        <f t="shared" si="19"/>
        <v>0</v>
      </c>
      <c r="N127" s="40"/>
      <c r="O127" s="39">
        <f t="shared" si="20"/>
        <v>0</v>
      </c>
      <c r="P127" s="40"/>
      <c r="Q127" s="39">
        <f t="shared" si="21"/>
        <v>0</v>
      </c>
      <c r="R127" s="39"/>
      <c r="S127" s="39"/>
      <c r="T127" s="39">
        <f t="shared" si="22"/>
        <v>0</v>
      </c>
      <c r="U127" s="40"/>
      <c r="V127" s="39">
        <f t="shared" si="23"/>
        <v>0</v>
      </c>
      <c r="W127" s="40"/>
      <c r="X127" s="39">
        <f t="shared" si="24"/>
        <v>0</v>
      </c>
      <c r="Y127" s="47" t="s">
        <v>203</v>
      </c>
      <c r="Z127" s="48" t="s">
        <v>20</v>
      </c>
      <c r="AA127" s="49"/>
    </row>
    <row r="128" ht="51.75">
      <c r="A128" s="24" t="s">
        <v>204</v>
      </c>
      <c r="B128" s="52" t="s">
        <v>205</v>
      </c>
      <c r="C128" s="50" t="s">
        <v>165</v>
      </c>
      <c r="D128" s="27"/>
      <c r="E128" s="27"/>
      <c r="F128" s="27"/>
      <c r="G128" s="27">
        <v>24687.203000000001</v>
      </c>
      <c r="H128" s="27">
        <f t="shared" si="25"/>
        <v>24687.203000000001</v>
      </c>
      <c r="I128" s="27">
        <v>63799.163</v>
      </c>
      <c r="J128" s="27">
        <f t="shared" si="18"/>
        <v>88486.366000000009</v>
      </c>
      <c r="K128" s="27"/>
      <c r="L128" s="27"/>
      <c r="M128" s="27"/>
      <c r="N128" s="27"/>
      <c r="O128" s="27">
        <f t="shared" si="20"/>
        <v>0</v>
      </c>
      <c r="P128" s="27"/>
      <c r="Q128" s="27">
        <f t="shared" si="21"/>
        <v>0</v>
      </c>
      <c r="R128" s="27"/>
      <c r="S128" s="27"/>
      <c r="T128" s="27"/>
      <c r="U128" s="27"/>
      <c r="V128" s="27">
        <f t="shared" si="23"/>
        <v>0</v>
      </c>
      <c r="W128" s="27"/>
      <c r="X128" s="27">
        <f t="shared" si="24"/>
        <v>0</v>
      </c>
      <c r="Y128" s="4" t="s">
        <v>206</v>
      </c>
      <c r="Z128" s="5"/>
      <c r="AA128" s="37"/>
    </row>
    <row r="129" ht="51.75">
      <c r="A129" s="24" t="s">
        <v>207</v>
      </c>
      <c r="B129" s="52" t="s">
        <v>208</v>
      </c>
      <c r="C129" s="50" t="s">
        <v>165</v>
      </c>
      <c r="D129" s="27"/>
      <c r="E129" s="27"/>
      <c r="F129" s="27"/>
      <c r="G129" s="27">
        <v>32097.933000000001</v>
      </c>
      <c r="H129" s="27">
        <f t="shared" si="25"/>
        <v>32097.933000000001</v>
      </c>
      <c r="I129" s="27"/>
      <c r="J129" s="27">
        <f t="shared" si="18"/>
        <v>32097.933000000001</v>
      </c>
      <c r="K129" s="27"/>
      <c r="L129" s="27"/>
      <c r="M129" s="27"/>
      <c r="N129" s="27"/>
      <c r="O129" s="27">
        <f t="shared" si="20"/>
        <v>0</v>
      </c>
      <c r="P129" s="27"/>
      <c r="Q129" s="27">
        <f t="shared" si="21"/>
        <v>0</v>
      </c>
      <c r="R129" s="27"/>
      <c r="S129" s="27"/>
      <c r="T129" s="27"/>
      <c r="U129" s="27"/>
      <c r="V129" s="27">
        <f t="shared" si="23"/>
        <v>0</v>
      </c>
      <c r="W129" s="27"/>
      <c r="X129" s="27">
        <f t="shared" si="24"/>
        <v>0</v>
      </c>
      <c r="Y129" s="4" t="s">
        <v>168</v>
      </c>
      <c r="Z129" s="5"/>
      <c r="AA129" s="37"/>
    </row>
    <row r="130" s="70" customFormat="1" ht="33.75" hidden="1" customHeight="1">
      <c r="A130" s="71"/>
      <c r="B130" s="72" t="s">
        <v>209</v>
      </c>
      <c r="C130" s="73" t="s">
        <v>17</v>
      </c>
      <c r="D130" s="74">
        <f>D131+D132</f>
        <v>67075.5</v>
      </c>
      <c r="E130" s="74">
        <f>E131+E132</f>
        <v>0</v>
      </c>
      <c r="F130" s="74">
        <f t="shared" si="26"/>
        <v>67075.5</v>
      </c>
      <c r="G130" s="74">
        <f>G131+G132</f>
        <v>-67075.5</v>
      </c>
      <c r="H130" s="74">
        <f t="shared" si="25"/>
        <v>0</v>
      </c>
      <c r="I130" s="75">
        <f>I131+I132</f>
        <v>0</v>
      </c>
      <c r="J130" s="74">
        <f t="shared" si="18"/>
        <v>0</v>
      </c>
      <c r="K130" s="74">
        <f>K131+K132</f>
        <v>0</v>
      </c>
      <c r="L130" s="74">
        <f>L131+L132</f>
        <v>0</v>
      </c>
      <c r="M130" s="74">
        <f t="shared" si="19"/>
        <v>0</v>
      </c>
      <c r="N130" s="74">
        <f>N131+N132</f>
        <v>0</v>
      </c>
      <c r="O130" s="74">
        <f t="shared" si="20"/>
        <v>0</v>
      </c>
      <c r="P130" s="75">
        <f>P131+P132</f>
        <v>0</v>
      </c>
      <c r="Q130" s="74">
        <f t="shared" si="21"/>
        <v>0</v>
      </c>
      <c r="R130" s="74">
        <f>R131+R132</f>
        <v>0</v>
      </c>
      <c r="S130" s="74">
        <f>S131+S132</f>
        <v>0</v>
      </c>
      <c r="T130" s="74">
        <f t="shared" si="22"/>
        <v>0</v>
      </c>
      <c r="U130" s="74">
        <f>U131+U132</f>
        <v>0</v>
      </c>
      <c r="V130" s="74">
        <f t="shared" si="23"/>
        <v>0</v>
      </c>
      <c r="W130" s="74">
        <f>W131+W132</f>
        <v>0</v>
      </c>
      <c r="X130" s="74">
        <f t="shared" si="24"/>
        <v>0</v>
      </c>
      <c r="Y130" s="76"/>
      <c r="Z130" s="77" t="s">
        <v>20</v>
      </c>
      <c r="AA130" s="70"/>
      <c r="AB130" s="70"/>
      <c r="AC130" s="70"/>
    </row>
    <row r="131" ht="51.75" hidden="1">
      <c r="A131" s="78" t="s">
        <v>210</v>
      </c>
      <c r="B131" s="46" t="s">
        <v>211</v>
      </c>
      <c r="C131" s="79" t="s">
        <v>26</v>
      </c>
      <c r="D131" s="39">
        <v>12123.9</v>
      </c>
      <c r="E131" s="39"/>
      <c r="F131" s="39">
        <f t="shared" si="26"/>
        <v>12123.9</v>
      </c>
      <c r="G131" s="40">
        <v>-12123.9</v>
      </c>
      <c r="H131" s="39">
        <f t="shared" si="25"/>
        <v>0</v>
      </c>
      <c r="I131" s="40"/>
      <c r="J131" s="39">
        <f t="shared" si="18"/>
        <v>0</v>
      </c>
      <c r="K131" s="39">
        <v>0</v>
      </c>
      <c r="L131" s="39"/>
      <c r="M131" s="39">
        <f t="shared" si="19"/>
        <v>0</v>
      </c>
      <c r="N131" s="40"/>
      <c r="O131" s="39">
        <f t="shared" si="20"/>
        <v>0</v>
      </c>
      <c r="P131" s="40"/>
      <c r="Q131" s="39">
        <f t="shared" si="21"/>
        <v>0</v>
      </c>
      <c r="R131" s="39">
        <v>0</v>
      </c>
      <c r="S131" s="39"/>
      <c r="T131" s="39">
        <f t="shared" si="22"/>
        <v>0</v>
      </c>
      <c r="U131" s="40"/>
      <c r="V131" s="39">
        <f t="shared" si="23"/>
        <v>0</v>
      </c>
      <c r="W131" s="40"/>
      <c r="X131" s="39">
        <f t="shared" si="24"/>
        <v>0</v>
      </c>
      <c r="Y131" s="47" t="s">
        <v>212</v>
      </c>
      <c r="Z131" s="80">
        <v>0</v>
      </c>
      <c r="AA131" s="49"/>
    </row>
    <row r="132" ht="51.75" hidden="1">
      <c r="A132" s="78" t="s">
        <v>197</v>
      </c>
      <c r="B132" s="46" t="s">
        <v>213</v>
      </c>
      <c r="C132" s="81" t="s">
        <v>26</v>
      </c>
      <c r="D132" s="39">
        <v>54951.599999999999</v>
      </c>
      <c r="E132" s="39"/>
      <c r="F132" s="39">
        <f t="shared" si="26"/>
        <v>54951.599999999999</v>
      </c>
      <c r="G132" s="40">
        <v>-54951.599999999999</v>
      </c>
      <c r="H132" s="39">
        <f t="shared" si="25"/>
        <v>0</v>
      </c>
      <c r="I132" s="40"/>
      <c r="J132" s="39">
        <f t="shared" si="18"/>
        <v>0</v>
      </c>
      <c r="K132" s="39">
        <v>0</v>
      </c>
      <c r="L132" s="39"/>
      <c r="M132" s="39">
        <f t="shared" si="19"/>
        <v>0</v>
      </c>
      <c r="N132" s="40"/>
      <c r="O132" s="39">
        <f t="shared" si="20"/>
        <v>0</v>
      </c>
      <c r="P132" s="40"/>
      <c r="Q132" s="39">
        <f t="shared" si="21"/>
        <v>0</v>
      </c>
      <c r="R132" s="39">
        <v>0</v>
      </c>
      <c r="S132" s="39"/>
      <c r="T132" s="39">
        <f t="shared" si="22"/>
        <v>0</v>
      </c>
      <c r="U132" s="40"/>
      <c r="V132" s="39">
        <f t="shared" si="23"/>
        <v>0</v>
      </c>
      <c r="W132" s="40"/>
      <c r="X132" s="39">
        <f t="shared" si="24"/>
        <v>0</v>
      </c>
      <c r="Y132" s="47" t="s">
        <v>214</v>
      </c>
      <c r="Z132" s="80">
        <v>0</v>
      </c>
      <c r="AA132" s="49"/>
    </row>
    <row r="133" s="17" customFormat="1" ht="33.75" customHeight="1">
      <c r="A133" s="18"/>
      <c r="B133" s="19" t="s">
        <v>215</v>
      </c>
      <c r="C133" s="20" t="s">
        <v>17</v>
      </c>
      <c r="D133" s="21">
        <f>D134+D135+D136+D137+D138+D139+D140+D141+D142+D143+D144+D145+D146+D147+D148+D149+D150+D151+D152+D153+D154</f>
        <v>30099.799999999992</v>
      </c>
      <c r="E133" s="21">
        <f>E134+E135+E136+E137+E138+E139+E140+E141+E142+E143+E144+E145+E146+E147+E148+E149+E150+E151+E152+E153+E154</f>
        <v>-4809.567</v>
      </c>
      <c r="F133" s="21">
        <f t="shared" si="26"/>
        <v>25290.232999999993</v>
      </c>
      <c r="G133" s="21">
        <f>G134+G135+G136+G137+G138+G139+G140+G141+G142+G143+G144+G145+G146+G147+G148+G149+G150+G151+G152+G153+G154+G155</f>
        <v>21177.657999999999</v>
      </c>
      <c r="H133" s="21">
        <f t="shared" si="25"/>
        <v>46467.890999999989</v>
      </c>
      <c r="I133" s="21">
        <f>I134+I135+I136+I137+I138+I139+I140+I141+I142+I143+I144+I145+I146+I147+I148+I149+I150+I151+I152+I153+I154+I155</f>
        <v>-90.280000000000001</v>
      </c>
      <c r="J133" s="21">
        <f t="shared" si="18"/>
        <v>46377.61099999999</v>
      </c>
      <c r="K133" s="21">
        <f>K134+K135+K136+K137+K138+K139+K140+K141+K142+K143+K144+K145+K146+K147+K148+K149+K150+K151+K152+K153+K154</f>
        <v>89360.399999999994</v>
      </c>
      <c r="L133" s="53">
        <f>L134+L135+L136+L137+L138+L139+L140+L141+L142+L143+L144+L145+L146+L147+L148+L149+L150+L151+L152+L153+L154</f>
        <v>-1302</v>
      </c>
      <c r="M133" s="21">
        <f t="shared" si="19"/>
        <v>88058.399999999994</v>
      </c>
      <c r="N133" s="53">
        <f>N134+N135+N136+N137+N138+N139+N140+N141+N142+N143+N144+N145+N146+N147+N148+N149+N150+N151+N152+N153+N154+N155</f>
        <v>-17269.299999999996</v>
      </c>
      <c r="O133" s="21">
        <f t="shared" si="20"/>
        <v>70789.100000000006</v>
      </c>
      <c r="P133" s="21">
        <f>P134+P135+P136+P137+P138+P139+P140+P141+P142+P143+P144+P145+P146+P147+P148+P149+P150+P151+P152+P153+P154+P155</f>
        <v>0</v>
      </c>
      <c r="Q133" s="21">
        <f t="shared" si="21"/>
        <v>70789.100000000006</v>
      </c>
      <c r="R133" s="21">
        <f>R134+R135+R136+R137+R138+R139+R140+R141+R142+R143+R144+R145+R146+R147+R148+R149+R150+R151+R152+R153+R154</f>
        <v>51708.000000000015</v>
      </c>
      <c r="S133" s="53">
        <f>S134+S135+S136+S137+S138+S139+S140+S141+S142+S143+S144+S145+S146+S147+S148+S149+S150+S151+S152+S153+S154</f>
        <v>0</v>
      </c>
      <c r="T133" s="21">
        <f t="shared" si="22"/>
        <v>51708.000000000015</v>
      </c>
      <c r="U133" s="53">
        <f>U134+U135+U136+U137+U138+U139+U140+U141+U142+U143+U144+U145+U146+U147+U148+U149+U150+U151+U152+U153+U154+U155</f>
        <v>21654.799999999999</v>
      </c>
      <c r="V133" s="21">
        <f t="shared" si="23"/>
        <v>73362.800000000017</v>
      </c>
      <c r="W133" s="21">
        <f>W134+W135+W136+W137+W138+W139+W140+W141+W142+W143+W144+W145+W146+W147+W148+W149+W150+W151+W152+W153+W154+W155</f>
        <v>0</v>
      </c>
      <c r="X133" s="21">
        <f t="shared" si="24"/>
        <v>73362.800000000017</v>
      </c>
      <c r="Y133" s="22"/>
      <c r="Z133" s="23"/>
      <c r="AA133" s="17"/>
      <c r="AB133" s="17"/>
      <c r="AC133" s="17"/>
    </row>
    <row r="134" ht="51.75">
      <c r="A134" s="24" t="s">
        <v>210</v>
      </c>
      <c r="B134" s="36" t="s">
        <v>216</v>
      </c>
      <c r="C134" s="38" t="s">
        <v>26</v>
      </c>
      <c r="D134" s="27">
        <v>14551.799999999999</v>
      </c>
      <c r="E134" s="27">
        <v>-4994.6999999999998</v>
      </c>
      <c r="F134" s="27">
        <f t="shared" si="26"/>
        <v>9557.0999999999985</v>
      </c>
      <c r="G134" s="27"/>
      <c r="H134" s="27">
        <f t="shared" si="25"/>
        <v>9557.0999999999985</v>
      </c>
      <c r="I134" s="27">
        <v>-90.280000000000001</v>
      </c>
      <c r="J134" s="27">
        <f t="shared" si="18"/>
        <v>9466.8199999999979</v>
      </c>
      <c r="K134" s="27">
        <v>0</v>
      </c>
      <c r="L134" s="27"/>
      <c r="M134" s="27">
        <f t="shared" si="19"/>
        <v>0</v>
      </c>
      <c r="N134" s="27"/>
      <c r="O134" s="27">
        <f t="shared" si="20"/>
        <v>0</v>
      </c>
      <c r="P134" s="27"/>
      <c r="Q134" s="27">
        <f t="shared" si="21"/>
        <v>0</v>
      </c>
      <c r="R134" s="27">
        <v>0</v>
      </c>
      <c r="S134" s="27"/>
      <c r="T134" s="27">
        <f t="shared" si="22"/>
        <v>0</v>
      </c>
      <c r="U134" s="27"/>
      <c r="V134" s="27">
        <f t="shared" si="23"/>
        <v>0</v>
      </c>
      <c r="W134" s="27"/>
      <c r="X134" s="27">
        <f t="shared" si="24"/>
        <v>0</v>
      </c>
      <c r="Y134" s="4" t="s">
        <v>217</v>
      </c>
      <c r="Z134" s="5"/>
      <c r="AA134" s="37"/>
    </row>
    <row r="135" ht="51.75">
      <c r="A135" s="24" t="s">
        <v>218</v>
      </c>
      <c r="B135" s="36" t="s">
        <v>219</v>
      </c>
      <c r="C135" s="38" t="s">
        <v>26</v>
      </c>
      <c r="D135" s="27">
        <v>10011.700000000001</v>
      </c>
      <c r="E135" s="27"/>
      <c r="F135" s="27">
        <f t="shared" si="26"/>
        <v>10011.700000000001</v>
      </c>
      <c r="G135" s="27"/>
      <c r="H135" s="27">
        <f t="shared" si="25"/>
        <v>10011.700000000001</v>
      </c>
      <c r="I135" s="27"/>
      <c r="J135" s="27">
        <f t="shared" si="18"/>
        <v>10011.700000000001</v>
      </c>
      <c r="K135" s="27">
        <v>0</v>
      </c>
      <c r="L135" s="27"/>
      <c r="M135" s="27">
        <f t="shared" si="19"/>
        <v>0</v>
      </c>
      <c r="N135" s="27"/>
      <c r="O135" s="27">
        <f t="shared" si="20"/>
        <v>0</v>
      </c>
      <c r="P135" s="27"/>
      <c r="Q135" s="27">
        <f t="shared" si="21"/>
        <v>0</v>
      </c>
      <c r="R135" s="27">
        <v>0</v>
      </c>
      <c r="S135" s="27"/>
      <c r="T135" s="27">
        <f t="shared" si="22"/>
        <v>0</v>
      </c>
      <c r="U135" s="27"/>
      <c r="V135" s="27">
        <f t="shared" si="23"/>
        <v>0</v>
      </c>
      <c r="W135" s="27"/>
      <c r="X135" s="27">
        <f t="shared" si="24"/>
        <v>0</v>
      </c>
      <c r="Y135" s="4" t="s">
        <v>220</v>
      </c>
      <c r="Z135" s="5"/>
      <c r="AA135" s="37"/>
    </row>
    <row r="136" ht="51.75">
      <c r="A136" s="24" t="s">
        <v>221</v>
      </c>
      <c r="B136" s="36" t="s">
        <v>222</v>
      </c>
      <c r="C136" s="38" t="s">
        <v>26</v>
      </c>
      <c r="D136" s="27">
        <v>308.60000000000002</v>
      </c>
      <c r="E136" s="27">
        <v>140.483</v>
      </c>
      <c r="F136" s="27">
        <f t="shared" si="26"/>
        <v>449.08300000000003</v>
      </c>
      <c r="G136" s="27"/>
      <c r="H136" s="27">
        <f t="shared" si="25"/>
        <v>449.08300000000003</v>
      </c>
      <c r="I136" s="27"/>
      <c r="J136" s="27">
        <f t="shared" si="18"/>
        <v>449.08300000000003</v>
      </c>
      <c r="K136" s="27">
        <v>9745.1000000000004</v>
      </c>
      <c r="L136" s="27">
        <v>510</v>
      </c>
      <c r="M136" s="27">
        <f t="shared" si="19"/>
        <v>10255.1</v>
      </c>
      <c r="N136" s="27"/>
      <c r="O136" s="27">
        <f t="shared" si="20"/>
        <v>10255.1</v>
      </c>
      <c r="P136" s="27"/>
      <c r="Q136" s="27">
        <f t="shared" si="21"/>
        <v>10255.1</v>
      </c>
      <c r="R136" s="27">
        <v>0</v>
      </c>
      <c r="S136" s="27"/>
      <c r="T136" s="27">
        <f t="shared" si="22"/>
        <v>0</v>
      </c>
      <c r="U136" s="27"/>
      <c r="V136" s="27">
        <f t="shared" si="23"/>
        <v>0</v>
      </c>
      <c r="W136" s="27"/>
      <c r="X136" s="27">
        <f t="shared" si="24"/>
        <v>0</v>
      </c>
      <c r="Y136" s="4" t="s">
        <v>223</v>
      </c>
      <c r="Z136" s="5"/>
      <c r="AA136" s="37"/>
    </row>
    <row r="137" ht="51.75">
      <c r="A137" s="24" t="s">
        <v>224</v>
      </c>
      <c r="B137" s="36" t="s">
        <v>225</v>
      </c>
      <c r="C137" s="38" t="s">
        <v>26</v>
      </c>
      <c r="D137" s="27">
        <v>0</v>
      </c>
      <c r="E137" s="27"/>
      <c r="F137" s="27">
        <f t="shared" si="26"/>
        <v>0</v>
      </c>
      <c r="G137" s="27"/>
      <c r="H137" s="27">
        <f t="shared" si="25"/>
        <v>0</v>
      </c>
      <c r="I137" s="27"/>
      <c r="J137" s="27">
        <f t="shared" si="18"/>
        <v>0</v>
      </c>
      <c r="K137" s="27">
        <v>11328.9</v>
      </c>
      <c r="L137" s="27">
        <v>-2273.4000000000001</v>
      </c>
      <c r="M137" s="27">
        <f t="shared" si="19"/>
        <v>9055.5</v>
      </c>
      <c r="N137" s="27"/>
      <c r="O137" s="27">
        <f t="shared" si="20"/>
        <v>9055.5</v>
      </c>
      <c r="P137" s="27"/>
      <c r="Q137" s="27">
        <f t="shared" si="21"/>
        <v>9055.5</v>
      </c>
      <c r="R137" s="27">
        <v>0</v>
      </c>
      <c r="S137" s="27"/>
      <c r="T137" s="27">
        <f t="shared" si="22"/>
        <v>0</v>
      </c>
      <c r="U137" s="27"/>
      <c r="V137" s="27">
        <f t="shared" si="23"/>
        <v>0</v>
      </c>
      <c r="W137" s="27"/>
      <c r="X137" s="27">
        <f t="shared" si="24"/>
        <v>0</v>
      </c>
      <c r="Y137" s="4" t="s">
        <v>226</v>
      </c>
      <c r="AA137" s="37"/>
    </row>
    <row r="138" ht="51.75">
      <c r="A138" s="24" t="s">
        <v>227</v>
      </c>
      <c r="B138" s="36" t="s">
        <v>228</v>
      </c>
      <c r="C138" s="38" t="s">
        <v>26</v>
      </c>
      <c r="D138" s="27">
        <v>842.20000000000005</v>
      </c>
      <c r="E138" s="27">
        <v>44.649999999999999</v>
      </c>
      <c r="F138" s="27">
        <f t="shared" si="26"/>
        <v>886.85000000000002</v>
      </c>
      <c r="G138" s="27"/>
      <c r="H138" s="27">
        <f t="shared" si="25"/>
        <v>886.85000000000002</v>
      </c>
      <c r="I138" s="27"/>
      <c r="J138" s="27">
        <f t="shared" si="18"/>
        <v>886.85000000000002</v>
      </c>
      <c r="K138" s="27">
        <v>10486.700000000001</v>
      </c>
      <c r="L138" s="27">
        <v>461.39999999999998</v>
      </c>
      <c r="M138" s="27">
        <f t="shared" si="19"/>
        <v>10948.1</v>
      </c>
      <c r="N138" s="27"/>
      <c r="O138" s="27">
        <f t="shared" si="20"/>
        <v>10948.1</v>
      </c>
      <c r="P138" s="27"/>
      <c r="Q138" s="27">
        <f t="shared" si="21"/>
        <v>10948.1</v>
      </c>
      <c r="R138" s="27">
        <v>0</v>
      </c>
      <c r="S138" s="27"/>
      <c r="T138" s="27">
        <f t="shared" si="22"/>
        <v>0</v>
      </c>
      <c r="U138" s="27"/>
      <c r="V138" s="27">
        <f t="shared" si="23"/>
        <v>0</v>
      </c>
      <c r="W138" s="27"/>
      <c r="X138" s="27">
        <f t="shared" si="24"/>
        <v>0</v>
      </c>
      <c r="Y138" s="4" t="s">
        <v>229</v>
      </c>
      <c r="AA138" s="37"/>
    </row>
    <row r="139" ht="51.75">
      <c r="A139" s="24" t="s">
        <v>230</v>
      </c>
      <c r="B139" s="36" t="s">
        <v>231</v>
      </c>
      <c r="C139" s="38" t="s">
        <v>26</v>
      </c>
      <c r="D139" s="27">
        <v>877.10000000000002</v>
      </c>
      <c r="E139" s="27"/>
      <c r="F139" s="27">
        <f t="shared" si="26"/>
        <v>877.10000000000002</v>
      </c>
      <c r="G139" s="27">
        <v>-877.10000000000002</v>
      </c>
      <c r="H139" s="27">
        <f t="shared" si="25"/>
        <v>0</v>
      </c>
      <c r="I139" s="27"/>
      <c r="J139" s="27">
        <f t="shared" si="18"/>
        <v>0</v>
      </c>
      <c r="K139" s="27">
        <v>10827.4</v>
      </c>
      <c r="L139" s="27"/>
      <c r="M139" s="27">
        <f t="shared" si="19"/>
        <v>10827.4</v>
      </c>
      <c r="N139" s="62">
        <v>877.10000000000002</v>
      </c>
      <c r="O139" s="27">
        <f t="shared" si="20"/>
        <v>11704.5</v>
      </c>
      <c r="P139" s="27"/>
      <c r="Q139" s="27">
        <f t="shared" si="21"/>
        <v>11704.5</v>
      </c>
      <c r="R139" s="27">
        <v>0</v>
      </c>
      <c r="S139" s="27"/>
      <c r="T139" s="27">
        <f t="shared" si="22"/>
        <v>0</v>
      </c>
      <c r="U139" s="27"/>
      <c r="V139" s="27">
        <f t="shared" si="23"/>
        <v>0</v>
      </c>
      <c r="W139" s="27"/>
      <c r="X139" s="27">
        <f t="shared" si="24"/>
        <v>0</v>
      </c>
      <c r="Y139" s="4" t="s">
        <v>232</v>
      </c>
      <c r="AA139" s="37"/>
    </row>
    <row r="140" ht="51.75">
      <c r="A140" s="24" t="s">
        <v>233</v>
      </c>
      <c r="B140" s="36" t="s">
        <v>234</v>
      </c>
      <c r="C140" s="38" t="s">
        <v>26</v>
      </c>
      <c r="D140" s="27">
        <v>877.10000000000002</v>
      </c>
      <c r="E140" s="27"/>
      <c r="F140" s="27">
        <f t="shared" si="26"/>
        <v>877.10000000000002</v>
      </c>
      <c r="G140" s="27">
        <v>-877.10000000000002</v>
      </c>
      <c r="H140" s="27">
        <f t="shared" si="25"/>
        <v>0</v>
      </c>
      <c r="I140" s="27"/>
      <c r="J140" s="27">
        <f t="shared" si="18"/>
        <v>0</v>
      </c>
      <c r="K140" s="27">
        <v>10827.4</v>
      </c>
      <c r="L140" s="27"/>
      <c r="M140" s="27">
        <f t="shared" si="19"/>
        <v>10827.4</v>
      </c>
      <c r="N140" s="27">
        <f>-10827.4+877.1</f>
        <v>-9950.2999999999993</v>
      </c>
      <c r="O140" s="27">
        <f t="shared" si="20"/>
        <v>877.10000000000036</v>
      </c>
      <c r="P140" s="27"/>
      <c r="Q140" s="27">
        <f t="shared" si="21"/>
        <v>877.10000000000036</v>
      </c>
      <c r="R140" s="27">
        <v>0</v>
      </c>
      <c r="S140" s="27"/>
      <c r="T140" s="27">
        <f t="shared" si="22"/>
        <v>0</v>
      </c>
      <c r="U140" s="27">
        <v>10827.4</v>
      </c>
      <c r="V140" s="27">
        <f t="shared" si="23"/>
        <v>10827.4</v>
      </c>
      <c r="W140" s="27"/>
      <c r="X140" s="27">
        <f t="shared" si="24"/>
        <v>10827.4</v>
      </c>
      <c r="Y140" s="4" t="s">
        <v>235</v>
      </c>
      <c r="AA140" s="37"/>
    </row>
    <row r="141" ht="51.75">
      <c r="A141" s="24" t="s">
        <v>236</v>
      </c>
      <c r="B141" s="36" t="s">
        <v>237</v>
      </c>
      <c r="C141" s="38" t="s">
        <v>26</v>
      </c>
      <c r="D141" s="27">
        <v>877.10000000000002</v>
      </c>
      <c r="E141" s="27"/>
      <c r="F141" s="27">
        <f t="shared" si="26"/>
        <v>877.10000000000002</v>
      </c>
      <c r="G141" s="27">
        <v>-877.10000000000002</v>
      </c>
      <c r="H141" s="27">
        <f t="shared" si="25"/>
        <v>0</v>
      </c>
      <c r="I141" s="27"/>
      <c r="J141" s="27">
        <f t="shared" si="18"/>
        <v>0</v>
      </c>
      <c r="K141" s="27">
        <v>10827.4</v>
      </c>
      <c r="L141" s="27"/>
      <c r="M141" s="27">
        <f t="shared" si="19"/>
        <v>10827.4</v>
      </c>
      <c r="N141" s="27">
        <v>877.10000000000002</v>
      </c>
      <c r="O141" s="27">
        <f t="shared" si="20"/>
        <v>11704.5</v>
      </c>
      <c r="P141" s="27"/>
      <c r="Q141" s="27">
        <f t="shared" si="21"/>
        <v>11704.5</v>
      </c>
      <c r="R141" s="27">
        <v>0</v>
      </c>
      <c r="S141" s="27"/>
      <c r="T141" s="27">
        <f t="shared" si="22"/>
        <v>0</v>
      </c>
      <c r="U141" s="27"/>
      <c r="V141" s="27">
        <f t="shared" si="23"/>
        <v>0</v>
      </c>
      <c r="W141" s="27"/>
      <c r="X141" s="27">
        <f t="shared" si="24"/>
        <v>0</v>
      </c>
      <c r="Y141" s="4" t="s">
        <v>238</v>
      </c>
      <c r="AA141" s="37"/>
    </row>
    <row r="142" ht="51.75">
      <c r="A142" s="24" t="s">
        <v>239</v>
      </c>
      <c r="B142" s="36" t="s">
        <v>240</v>
      </c>
      <c r="C142" s="38" t="s">
        <v>26</v>
      </c>
      <c r="D142" s="27">
        <v>877.10000000000002</v>
      </c>
      <c r="E142" s="27"/>
      <c r="F142" s="27">
        <f t="shared" si="26"/>
        <v>877.10000000000002</v>
      </c>
      <c r="G142" s="27">
        <v>-877.10000000000002</v>
      </c>
      <c r="H142" s="27">
        <f t="shared" si="25"/>
        <v>0</v>
      </c>
      <c r="I142" s="27"/>
      <c r="J142" s="27">
        <f t="shared" si="18"/>
        <v>0</v>
      </c>
      <c r="K142" s="27">
        <v>10827.4</v>
      </c>
      <c r="L142" s="27"/>
      <c r="M142" s="27">
        <f t="shared" si="19"/>
        <v>10827.4</v>
      </c>
      <c r="N142" s="27">
        <v>877.10000000000002</v>
      </c>
      <c r="O142" s="27">
        <f t="shared" si="20"/>
        <v>11704.5</v>
      </c>
      <c r="P142" s="27"/>
      <c r="Q142" s="27">
        <f t="shared" si="21"/>
        <v>11704.5</v>
      </c>
      <c r="R142" s="27">
        <v>0</v>
      </c>
      <c r="S142" s="27"/>
      <c r="T142" s="27">
        <f t="shared" si="22"/>
        <v>0</v>
      </c>
      <c r="U142" s="27"/>
      <c r="V142" s="27">
        <f t="shared" si="23"/>
        <v>0</v>
      </c>
      <c r="W142" s="27"/>
      <c r="X142" s="27">
        <f t="shared" si="24"/>
        <v>0</v>
      </c>
      <c r="Y142" s="4" t="s">
        <v>241</v>
      </c>
      <c r="AA142" s="37"/>
    </row>
    <row r="143" ht="51.75">
      <c r="A143" s="24" t="s">
        <v>242</v>
      </c>
      <c r="B143" s="36" t="s">
        <v>243</v>
      </c>
      <c r="C143" s="38" t="s">
        <v>26</v>
      </c>
      <c r="D143" s="27">
        <v>877.10000000000002</v>
      </c>
      <c r="E143" s="27"/>
      <c r="F143" s="27">
        <f t="shared" si="26"/>
        <v>877.10000000000002</v>
      </c>
      <c r="G143" s="27">
        <v>-877.10000000000002</v>
      </c>
      <c r="H143" s="27">
        <f t="shared" si="25"/>
        <v>0</v>
      </c>
      <c r="I143" s="27"/>
      <c r="J143" s="27">
        <f t="shared" si="18"/>
        <v>0</v>
      </c>
      <c r="K143" s="27">
        <v>10827.4</v>
      </c>
      <c r="L143" s="27"/>
      <c r="M143" s="27">
        <f t="shared" si="19"/>
        <v>10827.4</v>
      </c>
      <c r="N143" s="27">
        <f>-10827.4+877.1</f>
        <v>-9950.2999999999993</v>
      </c>
      <c r="O143" s="27">
        <f t="shared" si="20"/>
        <v>877.10000000000036</v>
      </c>
      <c r="P143" s="27"/>
      <c r="Q143" s="27">
        <f t="shared" si="21"/>
        <v>877.10000000000036</v>
      </c>
      <c r="R143" s="27">
        <v>0</v>
      </c>
      <c r="S143" s="27"/>
      <c r="T143" s="27">
        <f t="shared" si="22"/>
        <v>0</v>
      </c>
      <c r="U143" s="27">
        <v>10827.4</v>
      </c>
      <c r="V143" s="27">
        <f t="shared" si="23"/>
        <v>10827.4</v>
      </c>
      <c r="W143" s="27"/>
      <c r="X143" s="27">
        <f t="shared" si="24"/>
        <v>10827.4</v>
      </c>
      <c r="Y143" s="4" t="s">
        <v>244</v>
      </c>
      <c r="AA143" s="37"/>
    </row>
    <row r="144" ht="51.75">
      <c r="A144" s="24" t="s">
        <v>245</v>
      </c>
      <c r="B144" s="36" t="s">
        <v>246</v>
      </c>
      <c r="C144" s="38" t="s">
        <v>26</v>
      </c>
      <c r="D144" s="27">
        <v>0</v>
      </c>
      <c r="E144" s="27"/>
      <c r="F144" s="27">
        <f t="shared" si="26"/>
        <v>0</v>
      </c>
      <c r="G144" s="27"/>
      <c r="H144" s="27">
        <f t="shared" si="25"/>
        <v>0</v>
      </c>
      <c r="I144" s="27"/>
      <c r="J144" s="27">
        <f t="shared" si="18"/>
        <v>0</v>
      </c>
      <c r="K144" s="27">
        <v>915.70000000000005</v>
      </c>
      <c r="L144" s="27"/>
      <c r="M144" s="27">
        <f t="shared" si="19"/>
        <v>915.70000000000005</v>
      </c>
      <c r="N144" s="27"/>
      <c r="O144" s="27">
        <f t="shared" si="20"/>
        <v>915.70000000000005</v>
      </c>
      <c r="P144" s="27"/>
      <c r="Q144" s="27">
        <f t="shared" si="21"/>
        <v>915.70000000000005</v>
      </c>
      <c r="R144" s="27">
        <v>11260.5</v>
      </c>
      <c r="S144" s="27"/>
      <c r="T144" s="27">
        <f t="shared" si="22"/>
        <v>11260.5</v>
      </c>
      <c r="U144" s="27"/>
      <c r="V144" s="27">
        <f t="shared" si="23"/>
        <v>11260.5</v>
      </c>
      <c r="W144" s="27"/>
      <c r="X144" s="27">
        <f t="shared" si="24"/>
        <v>11260.5</v>
      </c>
      <c r="Y144" s="4" t="s">
        <v>247</v>
      </c>
      <c r="AA144" s="37"/>
    </row>
    <row r="145" ht="51.75">
      <c r="A145" s="24" t="s">
        <v>248</v>
      </c>
      <c r="B145" s="36" t="s">
        <v>249</v>
      </c>
      <c r="C145" s="38" t="s">
        <v>26</v>
      </c>
      <c r="D145" s="27">
        <v>0</v>
      </c>
      <c r="E145" s="27"/>
      <c r="F145" s="27">
        <f t="shared" si="26"/>
        <v>0</v>
      </c>
      <c r="G145" s="27"/>
      <c r="H145" s="27">
        <f t="shared" si="25"/>
        <v>0</v>
      </c>
      <c r="I145" s="27"/>
      <c r="J145" s="27">
        <f t="shared" si="18"/>
        <v>0</v>
      </c>
      <c r="K145" s="27">
        <v>915.70000000000005</v>
      </c>
      <c r="L145" s="27"/>
      <c r="M145" s="27">
        <f t="shared" si="19"/>
        <v>915.70000000000005</v>
      </c>
      <c r="N145" s="27"/>
      <c r="O145" s="27">
        <f t="shared" si="20"/>
        <v>915.70000000000005</v>
      </c>
      <c r="P145" s="27"/>
      <c r="Q145" s="27">
        <f t="shared" si="21"/>
        <v>915.70000000000005</v>
      </c>
      <c r="R145" s="27">
        <v>11260.5</v>
      </c>
      <c r="S145" s="27"/>
      <c r="T145" s="27">
        <f t="shared" si="22"/>
        <v>11260.5</v>
      </c>
      <c r="U145" s="27"/>
      <c r="V145" s="27">
        <f t="shared" si="23"/>
        <v>11260.5</v>
      </c>
      <c r="W145" s="27"/>
      <c r="X145" s="27">
        <f t="shared" si="24"/>
        <v>11260.5</v>
      </c>
      <c r="Y145" s="4" t="s">
        <v>250</v>
      </c>
      <c r="AA145" s="37"/>
    </row>
    <row r="146" ht="51.75">
      <c r="A146" s="24" t="s">
        <v>251</v>
      </c>
      <c r="B146" s="36" t="s">
        <v>252</v>
      </c>
      <c r="C146" s="38" t="s">
        <v>26</v>
      </c>
      <c r="D146" s="27">
        <v>0</v>
      </c>
      <c r="E146" s="27"/>
      <c r="F146" s="27">
        <f t="shared" si="26"/>
        <v>0</v>
      </c>
      <c r="G146" s="27"/>
      <c r="H146" s="27">
        <f t="shared" si="25"/>
        <v>0</v>
      </c>
      <c r="I146" s="27"/>
      <c r="J146" s="27">
        <f t="shared" si="18"/>
        <v>0</v>
      </c>
      <c r="K146" s="27">
        <v>915.70000000000005</v>
      </c>
      <c r="L146" s="27"/>
      <c r="M146" s="27">
        <f t="shared" si="19"/>
        <v>915.70000000000005</v>
      </c>
      <c r="N146" s="27"/>
      <c r="O146" s="27">
        <f t="shared" si="20"/>
        <v>915.70000000000005</v>
      </c>
      <c r="P146" s="27"/>
      <c r="Q146" s="27">
        <f t="shared" si="21"/>
        <v>915.70000000000005</v>
      </c>
      <c r="R146" s="27">
        <v>11260.5</v>
      </c>
      <c r="S146" s="27"/>
      <c r="T146" s="27">
        <f t="shared" si="22"/>
        <v>11260.5</v>
      </c>
      <c r="U146" s="27"/>
      <c r="V146" s="27">
        <f t="shared" si="23"/>
        <v>11260.5</v>
      </c>
      <c r="W146" s="27"/>
      <c r="X146" s="27">
        <f t="shared" si="24"/>
        <v>11260.5</v>
      </c>
      <c r="Y146" s="4" t="s">
        <v>253</v>
      </c>
      <c r="AA146" s="37"/>
    </row>
    <row r="147" ht="51.75">
      <c r="A147" s="24" t="s">
        <v>254</v>
      </c>
      <c r="B147" s="36" t="s">
        <v>255</v>
      </c>
      <c r="C147" s="38" t="s">
        <v>26</v>
      </c>
      <c r="D147" s="27">
        <v>0</v>
      </c>
      <c r="E147" s="27"/>
      <c r="F147" s="27">
        <f t="shared" si="26"/>
        <v>0</v>
      </c>
      <c r="G147" s="27"/>
      <c r="H147" s="27">
        <f t="shared" si="25"/>
        <v>0</v>
      </c>
      <c r="I147" s="27"/>
      <c r="J147" s="27">
        <f t="shared" si="18"/>
        <v>0</v>
      </c>
      <c r="K147" s="27">
        <v>915.60000000000002</v>
      </c>
      <c r="L147" s="27"/>
      <c r="M147" s="27">
        <f t="shared" si="19"/>
        <v>915.60000000000002</v>
      </c>
      <c r="N147" s="27"/>
      <c r="O147" s="27">
        <f t="shared" si="20"/>
        <v>915.60000000000002</v>
      </c>
      <c r="P147" s="27"/>
      <c r="Q147" s="27">
        <f t="shared" si="21"/>
        <v>915.60000000000002</v>
      </c>
      <c r="R147" s="27">
        <v>11260.5</v>
      </c>
      <c r="S147" s="27"/>
      <c r="T147" s="27">
        <f t="shared" si="22"/>
        <v>11260.5</v>
      </c>
      <c r="U147" s="27"/>
      <c r="V147" s="27">
        <f t="shared" si="23"/>
        <v>11260.5</v>
      </c>
      <c r="W147" s="27"/>
      <c r="X147" s="27">
        <f t="shared" si="24"/>
        <v>11260.5</v>
      </c>
      <c r="Y147" s="4" t="s">
        <v>256</v>
      </c>
      <c r="AA147" s="37"/>
    </row>
    <row r="148" ht="51.75">
      <c r="A148" s="24" t="s">
        <v>257</v>
      </c>
      <c r="B148" s="36" t="s">
        <v>258</v>
      </c>
      <c r="C148" s="38" t="s">
        <v>26</v>
      </c>
      <c r="D148" s="27">
        <v>0</v>
      </c>
      <c r="E148" s="27"/>
      <c r="F148" s="27">
        <f t="shared" si="26"/>
        <v>0</v>
      </c>
      <c r="G148" s="27"/>
      <c r="H148" s="27">
        <f t="shared" si="25"/>
        <v>0</v>
      </c>
      <c r="I148" s="27"/>
      <c r="J148" s="27">
        <f t="shared" si="18"/>
        <v>0</v>
      </c>
      <c r="K148" s="27">
        <v>0</v>
      </c>
      <c r="L148" s="27"/>
      <c r="M148" s="27">
        <f t="shared" si="19"/>
        <v>0</v>
      </c>
      <c r="N148" s="27"/>
      <c r="O148" s="27">
        <f t="shared" si="20"/>
        <v>0</v>
      </c>
      <c r="P148" s="27"/>
      <c r="Q148" s="27">
        <f t="shared" si="21"/>
        <v>0</v>
      </c>
      <c r="R148" s="27">
        <v>952.29999999999995</v>
      </c>
      <c r="S148" s="27"/>
      <c r="T148" s="27">
        <f t="shared" si="22"/>
        <v>952.29999999999995</v>
      </c>
      <c r="U148" s="27"/>
      <c r="V148" s="27">
        <f t="shared" si="23"/>
        <v>952.29999999999995</v>
      </c>
      <c r="W148" s="27"/>
      <c r="X148" s="27">
        <f t="shared" si="24"/>
        <v>952.29999999999995</v>
      </c>
      <c r="Y148" s="4" t="s">
        <v>259</v>
      </c>
      <c r="AA148" s="37"/>
    </row>
    <row r="149" ht="51.75">
      <c r="A149" s="24" t="s">
        <v>260</v>
      </c>
      <c r="B149" s="36" t="s">
        <v>261</v>
      </c>
      <c r="C149" s="38" t="s">
        <v>26</v>
      </c>
      <c r="D149" s="27">
        <v>0</v>
      </c>
      <c r="E149" s="27"/>
      <c r="F149" s="27">
        <f t="shared" si="26"/>
        <v>0</v>
      </c>
      <c r="G149" s="27"/>
      <c r="H149" s="27">
        <f t="shared" si="25"/>
        <v>0</v>
      </c>
      <c r="I149" s="27"/>
      <c r="J149" s="27">
        <f t="shared" si="18"/>
        <v>0</v>
      </c>
      <c r="K149" s="27">
        <v>0</v>
      </c>
      <c r="L149" s="27"/>
      <c r="M149" s="27">
        <f t="shared" si="19"/>
        <v>0</v>
      </c>
      <c r="N149" s="27"/>
      <c r="O149" s="27">
        <f t="shared" si="20"/>
        <v>0</v>
      </c>
      <c r="P149" s="27"/>
      <c r="Q149" s="27">
        <f t="shared" si="21"/>
        <v>0</v>
      </c>
      <c r="R149" s="27">
        <v>952.29999999999995</v>
      </c>
      <c r="S149" s="27"/>
      <c r="T149" s="27">
        <f t="shared" si="22"/>
        <v>952.29999999999995</v>
      </c>
      <c r="U149" s="27"/>
      <c r="V149" s="27">
        <f t="shared" si="23"/>
        <v>952.29999999999995</v>
      </c>
      <c r="W149" s="27"/>
      <c r="X149" s="27">
        <f t="shared" si="24"/>
        <v>952.29999999999995</v>
      </c>
      <c r="Y149" s="4" t="s">
        <v>262</v>
      </c>
      <c r="AA149" s="37"/>
    </row>
    <row r="150" ht="51.75">
      <c r="A150" s="24" t="s">
        <v>263</v>
      </c>
      <c r="B150" s="36" t="s">
        <v>264</v>
      </c>
      <c r="C150" s="38" t="s">
        <v>26</v>
      </c>
      <c r="D150" s="27">
        <v>0</v>
      </c>
      <c r="E150" s="27"/>
      <c r="F150" s="27">
        <f t="shared" si="26"/>
        <v>0</v>
      </c>
      <c r="G150" s="27"/>
      <c r="H150" s="27">
        <f t="shared" si="25"/>
        <v>0</v>
      </c>
      <c r="I150" s="27"/>
      <c r="J150" s="27">
        <f t="shared" si="18"/>
        <v>0</v>
      </c>
      <c r="K150" s="27">
        <v>0</v>
      </c>
      <c r="L150" s="27"/>
      <c r="M150" s="27">
        <f t="shared" si="19"/>
        <v>0</v>
      </c>
      <c r="N150" s="27"/>
      <c r="O150" s="27">
        <f t="shared" si="20"/>
        <v>0</v>
      </c>
      <c r="P150" s="27"/>
      <c r="Q150" s="27">
        <f t="shared" si="21"/>
        <v>0</v>
      </c>
      <c r="R150" s="27">
        <v>952.29999999999995</v>
      </c>
      <c r="S150" s="27"/>
      <c r="T150" s="27">
        <f t="shared" si="22"/>
        <v>952.29999999999995</v>
      </c>
      <c r="U150" s="27"/>
      <c r="V150" s="27">
        <f t="shared" si="23"/>
        <v>952.29999999999995</v>
      </c>
      <c r="W150" s="27"/>
      <c r="X150" s="27">
        <f t="shared" si="24"/>
        <v>952.29999999999995</v>
      </c>
      <c r="Y150" s="4" t="s">
        <v>265</v>
      </c>
      <c r="AA150" s="37"/>
    </row>
    <row r="151" ht="51.75">
      <c r="A151" s="24" t="s">
        <v>266</v>
      </c>
      <c r="B151" s="36" t="s">
        <v>267</v>
      </c>
      <c r="C151" s="38" t="s">
        <v>26</v>
      </c>
      <c r="D151" s="27">
        <v>0</v>
      </c>
      <c r="E151" s="27"/>
      <c r="F151" s="27">
        <f t="shared" si="26"/>
        <v>0</v>
      </c>
      <c r="G151" s="27"/>
      <c r="H151" s="27">
        <f t="shared" si="25"/>
        <v>0</v>
      </c>
      <c r="I151" s="27"/>
      <c r="J151" s="27">
        <f t="shared" si="18"/>
        <v>0</v>
      </c>
      <c r="K151" s="27">
        <v>0</v>
      </c>
      <c r="L151" s="27"/>
      <c r="M151" s="27">
        <f t="shared" si="19"/>
        <v>0</v>
      </c>
      <c r="N151" s="27"/>
      <c r="O151" s="27">
        <f t="shared" si="20"/>
        <v>0</v>
      </c>
      <c r="P151" s="27"/>
      <c r="Q151" s="27">
        <f t="shared" si="21"/>
        <v>0</v>
      </c>
      <c r="R151" s="27">
        <v>952.29999999999995</v>
      </c>
      <c r="S151" s="27"/>
      <c r="T151" s="27">
        <f t="shared" si="22"/>
        <v>952.29999999999995</v>
      </c>
      <c r="U151" s="27"/>
      <c r="V151" s="27">
        <f t="shared" si="23"/>
        <v>952.29999999999995</v>
      </c>
      <c r="W151" s="27"/>
      <c r="X151" s="27">
        <f t="shared" si="24"/>
        <v>952.29999999999995</v>
      </c>
      <c r="Y151" s="4" t="s">
        <v>268</v>
      </c>
      <c r="AA151" s="37"/>
    </row>
    <row r="152" ht="51.75">
      <c r="A152" s="24" t="s">
        <v>269</v>
      </c>
      <c r="B152" s="36" t="s">
        <v>270</v>
      </c>
      <c r="C152" s="38" t="s">
        <v>26</v>
      </c>
      <c r="D152" s="27">
        <v>0</v>
      </c>
      <c r="E152" s="27"/>
      <c r="F152" s="27">
        <f t="shared" si="26"/>
        <v>0</v>
      </c>
      <c r="G152" s="27"/>
      <c r="H152" s="27">
        <f t="shared" si="25"/>
        <v>0</v>
      </c>
      <c r="I152" s="27"/>
      <c r="J152" s="27">
        <f t="shared" si="18"/>
        <v>0</v>
      </c>
      <c r="K152" s="27">
        <v>0</v>
      </c>
      <c r="L152" s="27"/>
      <c r="M152" s="27">
        <f t="shared" si="19"/>
        <v>0</v>
      </c>
      <c r="N152" s="27"/>
      <c r="O152" s="27">
        <f t="shared" si="20"/>
        <v>0</v>
      </c>
      <c r="P152" s="27"/>
      <c r="Q152" s="27">
        <f t="shared" si="21"/>
        <v>0</v>
      </c>
      <c r="R152" s="27">
        <v>952.29999999999995</v>
      </c>
      <c r="S152" s="27"/>
      <c r="T152" s="27">
        <f t="shared" si="22"/>
        <v>952.29999999999995</v>
      </c>
      <c r="U152" s="27"/>
      <c r="V152" s="27">
        <f t="shared" si="23"/>
        <v>952.29999999999995</v>
      </c>
      <c r="W152" s="27"/>
      <c r="X152" s="27">
        <f t="shared" si="24"/>
        <v>952.29999999999995</v>
      </c>
      <c r="Y152" s="4" t="s">
        <v>271</v>
      </c>
      <c r="AA152" s="37"/>
    </row>
    <row r="153" ht="51.75">
      <c r="A153" s="24" t="s">
        <v>272</v>
      </c>
      <c r="B153" s="36" t="s">
        <v>273</v>
      </c>
      <c r="C153" s="38" t="s">
        <v>26</v>
      </c>
      <c r="D153" s="27">
        <v>0</v>
      </c>
      <c r="E153" s="27"/>
      <c r="F153" s="27">
        <f t="shared" si="26"/>
        <v>0</v>
      </c>
      <c r="G153" s="27"/>
      <c r="H153" s="27">
        <f t="shared" si="25"/>
        <v>0</v>
      </c>
      <c r="I153" s="27"/>
      <c r="J153" s="27">
        <f t="shared" si="18"/>
        <v>0</v>
      </c>
      <c r="K153" s="27">
        <v>0</v>
      </c>
      <c r="L153" s="27"/>
      <c r="M153" s="27">
        <f t="shared" si="19"/>
        <v>0</v>
      </c>
      <c r="N153" s="27"/>
      <c r="O153" s="27">
        <f t="shared" si="20"/>
        <v>0</v>
      </c>
      <c r="P153" s="27"/>
      <c r="Q153" s="27">
        <f t="shared" si="21"/>
        <v>0</v>
      </c>
      <c r="R153" s="27">
        <v>952.29999999999995</v>
      </c>
      <c r="S153" s="27"/>
      <c r="T153" s="27">
        <f t="shared" si="22"/>
        <v>952.29999999999995</v>
      </c>
      <c r="U153" s="27"/>
      <c r="V153" s="27">
        <f t="shared" si="23"/>
        <v>952.29999999999995</v>
      </c>
      <c r="W153" s="27"/>
      <c r="X153" s="27">
        <f t="shared" si="24"/>
        <v>952.29999999999995</v>
      </c>
      <c r="Y153" s="4" t="s">
        <v>274</v>
      </c>
      <c r="AA153" s="37"/>
    </row>
    <row r="154" ht="51.75">
      <c r="A154" s="24" t="s">
        <v>275</v>
      </c>
      <c r="B154" s="36" t="s">
        <v>276</v>
      </c>
      <c r="C154" s="38" t="s">
        <v>26</v>
      </c>
      <c r="D154" s="27">
        <v>0</v>
      </c>
      <c r="E154" s="27"/>
      <c r="F154" s="27">
        <f t="shared" si="26"/>
        <v>0</v>
      </c>
      <c r="G154" s="27"/>
      <c r="H154" s="27">
        <f t="shared" si="25"/>
        <v>0</v>
      </c>
      <c r="I154" s="27"/>
      <c r="J154" s="27">
        <f t="shared" si="18"/>
        <v>0</v>
      </c>
      <c r="K154" s="27">
        <v>0</v>
      </c>
      <c r="L154" s="27"/>
      <c r="M154" s="27">
        <f t="shared" si="19"/>
        <v>0</v>
      </c>
      <c r="N154" s="27"/>
      <c r="O154" s="27">
        <f t="shared" si="20"/>
        <v>0</v>
      </c>
      <c r="P154" s="27"/>
      <c r="Q154" s="27">
        <f t="shared" si="21"/>
        <v>0</v>
      </c>
      <c r="R154" s="27">
        <v>952.20000000000005</v>
      </c>
      <c r="S154" s="27"/>
      <c r="T154" s="27">
        <f t="shared" si="22"/>
        <v>952.20000000000005</v>
      </c>
      <c r="U154" s="27"/>
      <c r="V154" s="27">
        <f t="shared" si="23"/>
        <v>952.20000000000005</v>
      </c>
      <c r="W154" s="27"/>
      <c r="X154" s="27">
        <f t="shared" si="24"/>
        <v>952.20000000000005</v>
      </c>
      <c r="Y154" s="4" t="s">
        <v>277</v>
      </c>
      <c r="AA154" s="37"/>
    </row>
    <row r="155" ht="51.75">
      <c r="A155" s="24" t="s">
        <v>278</v>
      </c>
      <c r="B155" s="36" t="s">
        <v>279</v>
      </c>
      <c r="C155" s="38" t="s">
        <v>26</v>
      </c>
      <c r="D155" s="27"/>
      <c r="E155" s="27"/>
      <c r="F155" s="27"/>
      <c r="G155" s="27">
        <v>25563.157999999999</v>
      </c>
      <c r="H155" s="27">
        <f t="shared" si="25"/>
        <v>25563.157999999999</v>
      </c>
      <c r="I155" s="27"/>
      <c r="J155" s="27">
        <f t="shared" si="18"/>
        <v>25563.157999999999</v>
      </c>
      <c r="K155" s="27"/>
      <c r="L155" s="27"/>
      <c r="M155" s="27"/>
      <c r="N155" s="62"/>
      <c r="O155" s="27">
        <f t="shared" si="20"/>
        <v>0</v>
      </c>
      <c r="P155" s="27"/>
      <c r="Q155" s="27">
        <f t="shared" si="21"/>
        <v>0</v>
      </c>
      <c r="R155" s="27"/>
      <c r="S155" s="27"/>
      <c r="T155" s="27"/>
      <c r="U155" s="62"/>
      <c r="V155" s="27">
        <f t="shared" si="23"/>
        <v>0</v>
      </c>
      <c r="W155" s="27"/>
      <c r="X155" s="27">
        <f t="shared" si="24"/>
        <v>0</v>
      </c>
      <c r="Y155" s="4" t="s">
        <v>280</v>
      </c>
      <c r="AA155" s="37"/>
    </row>
    <row r="156" s="17" customFormat="1" ht="33.75" customHeight="1">
      <c r="A156" s="18"/>
      <c r="B156" s="19" t="s">
        <v>281</v>
      </c>
      <c r="C156" s="20" t="s">
        <v>17</v>
      </c>
      <c r="D156" s="21">
        <f>D158+D157</f>
        <v>78136.5</v>
      </c>
      <c r="E156" s="21">
        <f>E158+E157</f>
        <v>0</v>
      </c>
      <c r="F156" s="21">
        <f t="shared" si="26"/>
        <v>78136.5</v>
      </c>
      <c r="G156" s="21">
        <f>G158+G157+G159+G160</f>
        <v>-2299.1219999999994</v>
      </c>
      <c r="H156" s="21">
        <f t="shared" si="25"/>
        <v>75837.377999999997</v>
      </c>
      <c r="I156" s="21">
        <f>I158+I157+I159+I160</f>
        <v>90.280000000000001</v>
      </c>
      <c r="J156" s="21">
        <f t="shared" si="18"/>
        <v>75927.657999999996</v>
      </c>
      <c r="K156" s="21">
        <f>K158+K157</f>
        <v>0</v>
      </c>
      <c r="L156" s="21">
        <f>L158+L157</f>
        <v>0</v>
      </c>
      <c r="M156" s="21">
        <f t="shared" si="19"/>
        <v>0</v>
      </c>
      <c r="N156" s="53">
        <f>N158+N157+N159+N160</f>
        <v>0</v>
      </c>
      <c r="O156" s="21">
        <f t="shared" si="20"/>
        <v>0</v>
      </c>
      <c r="P156" s="21">
        <f>P158+P157+P159+P160</f>
        <v>0</v>
      </c>
      <c r="Q156" s="21">
        <f t="shared" si="21"/>
        <v>0</v>
      </c>
      <c r="R156" s="21">
        <f>R158+R157</f>
        <v>0</v>
      </c>
      <c r="S156" s="21">
        <f>S158+S157</f>
        <v>0</v>
      </c>
      <c r="T156" s="21">
        <f t="shared" si="22"/>
        <v>0</v>
      </c>
      <c r="U156" s="53">
        <f>U158+U157+U159+U160</f>
        <v>31475.856</v>
      </c>
      <c r="V156" s="21">
        <f t="shared" si="23"/>
        <v>31475.856</v>
      </c>
      <c r="W156" s="21">
        <f>W158+W157+W159+W160</f>
        <v>0</v>
      </c>
      <c r="X156" s="21">
        <f t="shared" si="24"/>
        <v>31475.856</v>
      </c>
      <c r="Y156" s="22"/>
      <c r="Z156" s="23"/>
      <c r="AA156" s="17"/>
      <c r="AB156" s="17"/>
      <c r="AC156" s="17"/>
    </row>
    <row r="157" ht="51.75">
      <c r="A157" s="24" t="s">
        <v>282</v>
      </c>
      <c r="B157" s="36" t="s">
        <v>283</v>
      </c>
      <c r="C157" s="38" t="s">
        <v>26</v>
      </c>
      <c r="D157" s="27">
        <v>45427.900000000001</v>
      </c>
      <c r="E157" s="27"/>
      <c r="F157" s="27">
        <f t="shared" si="26"/>
        <v>45427.900000000001</v>
      </c>
      <c r="G157" s="27"/>
      <c r="H157" s="27">
        <f t="shared" si="25"/>
        <v>45427.900000000001</v>
      </c>
      <c r="I157" s="27"/>
      <c r="J157" s="27">
        <f t="shared" si="18"/>
        <v>45427.900000000001</v>
      </c>
      <c r="K157" s="27">
        <v>0</v>
      </c>
      <c r="L157" s="27"/>
      <c r="M157" s="27">
        <f t="shared" si="19"/>
        <v>0</v>
      </c>
      <c r="N157" s="27"/>
      <c r="O157" s="27">
        <f t="shared" si="20"/>
        <v>0</v>
      </c>
      <c r="P157" s="27"/>
      <c r="Q157" s="27">
        <f t="shared" si="21"/>
        <v>0</v>
      </c>
      <c r="R157" s="27">
        <v>0</v>
      </c>
      <c r="S157" s="27"/>
      <c r="T157" s="27">
        <f t="shared" si="22"/>
        <v>0</v>
      </c>
      <c r="U157" s="27"/>
      <c r="V157" s="27">
        <f t="shared" si="23"/>
        <v>0</v>
      </c>
      <c r="W157" s="27"/>
      <c r="X157" s="27">
        <f t="shared" si="24"/>
        <v>0</v>
      </c>
      <c r="Y157" s="4" t="s">
        <v>284</v>
      </c>
      <c r="AA157" s="37"/>
    </row>
    <row r="158" ht="51.75">
      <c r="A158" s="24" t="s">
        <v>285</v>
      </c>
      <c r="B158" s="36" t="s">
        <v>286</v>
      </c>
      <c r="C158" s="38" t="s">
        <v>26</v>
      </c>
      <c r="D158" s="27">
        <v>32708.599999999999</v>
      </c>
      <c r="E158" s="27"/>
      <c r="F158" s="27">
        <f t="shared" si="26"/>
        <v>32708.599999999999</v>
      </c>
      <c r="G158" s="27">
        <v>-31475.856</v>
      </c>
      <c r="H158" s="27">
        <f t="shared" si="25"/>
        <v>1232.7439999999988</v>
      </c>
      <c r="I158" s="27"/>
      <c r="J158" s="27">
        <f t="shared" si="18"/>
        <v>1232.7439999999988</v>
      </c>
      <c r="K158" s="27">
        <v>0</v>
      </c>
      <c r="L158" s="27"/>
      <c r="M158" s="27">
        <f t="shared" si="19"/>
        <v>0</v>
      </c>
      <c r="N158" s="27"/>
      <c r="O158" s="27">
        <f t="shared" si="20"/>
        <v>0</v>
      </c>
      <c r="P158" s="27"/>
      <c r="Q158" s="27">
        <f t="shared" si="21"/>
        <v>0</v>
      </c>
      <c r="R158" s="27">
        <v>0</v>
      </c>
      <c r="S158" s="27"/>
      <c r="T158" s="27">
        <f t="shared" si="22"/>
        <v>0</v>
      </c>
      <c r="U158" s="27">
        <v>31475.856</v>
      </c>
      <c r="V158" s="27">
        <f t="shared" si="23"/>
        <v>31475.856</v>
      </c>
      <c r="W158" s="27"/>
      <c r="X158" s="27">
        <f t="shared" si="24"/>
        <v>31475.856</v>
      </c>
      <c r="Y158" s="4" t="s">
        <v>287</v>
      </c>
      <c r="AA158" s="37"/>
    </row>
    <row r="159" ht="51.75">
      <c r="A159" s="24" t="s">
        <v>288</v>
      </c>
      <c r="B159" s="36" t="s">
        <v>289</v>
      </c>
      <c r="C159" s="38" t="s">
        <v>26</v>
      </c>
      <c r="D159" s="27"/>
      <c r="E159" s="27"/>
      <c r="F159" s="27"/>
      <c r="G159" s="27">
        <v>7557.8530000000001</v>
      </c>
      <c r="H159" s="27">
        <f t="shared" si="25"/>
        <v>7557.8530000000001</v>
      </c>
      <c r="I159" s="27"/>
      <c r="J159" s="27">
        <f t="shared" si="18"/>
        <v>7557.8530000000001</v>
      </c>
      <c r="K159" s="27"/>
      <c r="L159" s="27"/>
      <c r="M159" s="27"/>
      <c r="N159" s="27"/>
      <c r="O159" s="27">
        <f t="shared" si="20"/>
        <v>0</v>
      </c>
      <c r="P159" s="27"/>
      <c r="Q159" s="27">
        <f t="shared" si="21"/>
        <v>0</v>
      </c>
      <c r="R159" s="27"/>
      <c r="S159" s="27"/>
      <c r="T159" s="27"/>
      <c r="U159" s="27"/>
      <c r="V159" s="27">
        <f t="shared" si="23"/>
        <v>0</v>
      </c>
      <c r="W159" s="27"/>
      <c r="X159" s="27">
        <f t="shared" si="24"/>
        <v>0</v>
      </c>
      <c r="Y159" s="4" t="s">
        <v>290</v>
      </c>
      <c r="AA159" s="37"/>
    </row>
    <row r="160" ht="51.75">
      <c r="A160" s="24" t="s">
        <v>291</v>
      </c>
      <c r="B160" s="36" t="s">
        <v>292</v>
      </c>
      <c r="C160" s="38" t="s">
        <v>26</v>
      </c>
      <c r="D160" s="27"/>
      <c r="E160" s="27"/>
      <c r="F160" s="27"/>
      <c r="G160" s="27">
        <v>21618.881000000001</v>
      </c>
      <c r="H160" s="27">
        <f t="shared" si="25"/>
        <v>21618.881000000001</v>
      </c>
      <c r="I160" s="27">
        <v>90.280000000000001</v>
      </c>
      <c r="J160" s="27">
        <f t="shared" si="18"/>
        <v>21709.161</v>
      </c>
      <c r="K160" s="27"/>
      <c r="L160" s="27"/>
      <c r="M160" s="27"/>
      <c r="N160" s="27"/>
      <c r="O160" s="27">
        <f t="shared" si="20"/>
        <v>0</v>
      </c>
      <c r="P160" s="27"/>
      <c r="Q160" s="27">
        <f t="shared" si="21"/>
        <v>0</v>
      </c>
      <c r="R160" s="27"/>
      <c r="S160" s="27"/>
      <c r="T160" s="27"/>
      <c r="U160" s="27"/>
      <c r="V160" s="27">
        <f t="shared" si="23"/>
        <v>0</v>
      </c>
      <c r="W160" s="27"/>
      <c r="X160" s="27">
        <f t="shared" si="24"/>
        <v>0</v>
      </c>
      <c r="Y160" s="4" t="s">
        <v>293</v>
      </c>
      <c r="AA160" s="37"/>
    </row>
    <row r="161" s="17" customFormat="1" ht="33.75" customHeight="1">
      <c r="A161" s="18"/>
      <c r="B161" s="19" t="s">
        <v>294</v>
      </c>
      <c r="C161" s="19"/>
      <c r="D161" s="21">
        <f>D15+D47+D93+D104+D130+D133+D156</f>
        <v>6956538.7000000002</v>
      </c>
      <c r="E161" s="21">
        <f>E15+E47+E93+E104+E130+E133+E156</f>
        <v>133087.533</v>
      </c>
      <c r="F161" s="21">
        <f t="shared" si="26"/>
        <v>7089626.233</v>
      </c>
      <c r="G161" s="21">
        <f>G15+G47+G93+G104+G130+G133+G156</f>
        <v>-145623.29302000001</v>
      </c>
      <c r="H161" s="21">
        <f t="shared" si="25"/>
        <v>6944002.9399800003</v>
      </c>
      <c r="I161" s="21">
        <f>I15+I47+I93+I104+I130+I133+I156</f>
        <v>-303635.06699999998</v>
      </c>
      <c r="J161" s="21">
        <f t="shared" si="18"/>
        <v>6640367.8729800005</v>
      </c>
      <c r="K161" s="21">
        <f>K15+K47+K93+K104+K130+K133+K156</f>
        <v>8185245.5999999996</v>
      </c>
      <c r="L161" s="21">
        <f>L15+L47+L93+L104+L130+L133+L156</f>
        <v>42256</v>
      </c>
      <c r="M161" s="21">
        <f t="shared" si="19"/>
        <v>8227501.5999999996</v>
      </c>
      <c r="N161" s="21">
        <f>N15+N47+N93+N104+N130+N133+N156</f>
        <v>-348733.03099999996</v>
      </c>
      <c r="O161" s="21">
        <f t="shared" si="20"/>
        <v>7878768.5690000001</v>
      </c>
      <c r="P161" s="21">
        <f>P15+P47+P93+P104+P130+P133+P156</f>
        <v>-401466.55700000003</v>
      </c>
      <c r="Q161" s="21">
        <f t="shared" si="21"/>
        <v>7477302.0120000001</v>
      </c>
      <c r="R161" s="21">
        <f>R15+R47+R93+R104+R130+R133+R156</f>
        <v>3001787.1000000006</v>
      </c>
      <c r="S161" s="21">
        <f>S15+S47+S93+S104+S130+S133+S156</f>
        <v>0</v>
      </c>
      <c r="T161" s="21">
        <f t="shared" si="22"/>
        <v>3001787.1000000006</v>
      </c>
      <c r="U161" s="21">
        <f>U15+U47+U93+U104+U130+U133+U156</f>
        <v>704085.82300000009</v>
      </c>
      <c r="V161" s="21">
        <f t="shared" si="23"/>
        <v>3705872.9230000004</v>
      </c>
      <c r="W161" s="21">
        <f>W15+W47+W93+W104+W130+W133+W156</f>
        <v>0</v>
      </c>
      <c r="X161" s="21">
        <f t="shared" si="24"/>
        <v>3705872.9230000004</v>
      </c>
      <c r="Y161" s="22"/>
      <c r="Z161" s="23"/>
      <c r="AA161" s="17"/>
      <c r="AB161" s="17"/>
      <c r="AC161" s="17"/>
    </row>
    <row r="162" ht="17.25">
      <c r="A162" s="24"/>
      <c r="B162" s="82" t="s">
        <v>295</v>
      </c>
      <c r="C162" s="82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4"/>
      <c r="AA162" s="37"/>
    </row>
    <row r="163" ht="17.25">
      <c r="A163" s="24"/>
      <c r="B163" s="83" t="s">
        <v>21</v>
      </c>
      <c r="C163" s="84"/>
      <c r="D163" s="27">
        <f>D18+D50+D96</f>
        <v>2576393</v>
      </c>
      <c r="E163" s="27">
        <f>E18+E50+E96</f>
        <v>0</v>
      </c>
      <c r="F163" s="27">
        <f t="shared" si="26"/>
        <v>2576393</v>
      </c>
      <c r="G163" s="27">
        <f>G18+G50+G96</f>
        <v>0</v>
      </c>
      <c r="H163" s="27">
        <f t="shared" si="25"/>
        <v>2576393</v>
      </c>
      <c r="I163" s="27">
        <f>I18+I50+I96</f>
        <v>0</v>
      </c>
      <c r="J163" s="27">
        <f t="shared" si="18"/>
        <v>2576393</v>
      </c>
      <c r="K163" s="27">
        <f>K18+K50+K96</f>
        <v>2710335.1000000001</v>
      </c>
      <c r="L163" s="27">
        <f>L18+L50+L96</f>
        <v>0</v>
      </c>
      <c r="M163" s="27">
        <f t="shared" si="19"/>
        <v>2710335.1000000001</v>
      </c>
      <c r="N163" s="27">
        <f>N18+N50+N96</f>
        <v>0</v>
      </c>
      <c r="O163" s="27">
        <f t="shared" si="20"/>
        <v>2710335.1000000001</v>
      </c>
      <c r="P163" s="27">
        <f>P18+P50+P96</f>
        <v>0</v>
      </c>
      <c r="Q163" s="27">
        <f t="shared" si="21"/>
        <v>2710335.1000000001</v>
      </c>
      <c r="R163" s="27">
        <f>R18+R50+R96</f>
        <v>1012081.6000000001</v>
      </c>
      <c r="S163" s="27">
        <f>S18+S50+S96</f>
        <v>0</v>
      </c>
      <c r="T163" s="27">
        <f t="shared" si="22"/>
        <v>1012081.6000000001</v>
      </c>
      <c r="U163" s="27">
        <f>U18+U50+U96</f>
        <v>0</v>
      </c>
      <c r="V163" s="27">
        <f t="shared" si="23"/>
        <v>1012081.6000000001</v>
      </c>
      <c r="W163" s="27">
        <f>W18+W50+W96</f>
        <v>0</v>
      </c>
      <c r="X163" s="27">
        <f t="shared" si="24"/>
        <v>1012081.6000000001</v>
      </c>
      <c r="Y163" s="4"/>
      <c r="AA163" s="37"/>
    </row>
    <row r="164" ht="17.25">
      <c r="A164" s="24"/>
      <c r="B164" s="82" t="s">
        <v>162</v>
      </c>
      <c r="C164" s="82"/>
      <c r="D164" s="27">
        <f>D107</f>
        <v>30161.700000000001</v>
      </c>
      <c r="E164" s="27">
        <f>E107</f>
        <v>0</v>
      </c>
      <c r="F164" s="27">
        <f t="shared" si="26"/>
        <v>30161.700000000001</v>
      </c>
      <c r="G164" s="27">
        <f>G107</f>
        <v>0</v>
      </c>
      <c r="H164" s="27">
        <f t="shared" si="25"/>
        <v>30161.700000000001</v>
      </c>
      <c r="I164" s="27">
        <f>I107</f>
        <v>0</v>
      </c>
      <c r="J164" s="27">
        <f t="shared" ref="J164:J172" si="27">H164+I164</f>
        <v>30161.700000000001</v>
      </c>
      <c r="K164" s="27">
        <f>K107</f>
        <v>0</v>
      </c>
      <c r="L164" s="27">
        <f>L107</f>
        <v>0</v>
      </c>
      <c r="M164" s="27">
        <f t="shared" ref="M164:M172" si="28">K164+L164</f>
        <v>0</v>
      </c>
      <c r="N164" s="27">
        <f>N107</f>
        <v>0</v>
      </c>
      <c r="O164" s="27">
        <f t="shared" ref="O164:O172" si="29">M164+N164</f>
        <v>0</v>
      </c>
      <c r="P164" s="27">
        <f>P107</f>
        <v>0</v>
      </c>
      <c r="Q164" s="27">
        <f t="shared" ref="Q164:Q172" si="30">O164+P164</f>
        <v>0</v>
      </c>
      <c r="R164" s="27">
        <f>R107</f>
        <v>145103.10000000001</v>
      </c>
      <c r="S164" s="27">
        <f>S107</f>
        <v>0</v>
      </c>
      <c r="T164" s="27">
        <f t="shared" ref="T164:T172" si="31">R164+S164</f>
        <v>145103.10000000001</v>
      </c>
      <c r="U164" s="27">
        <f>U107</f>
        <v>0</v>
      </c>
      <c r="V164" s="27">
        <f t="shared" ref="V164:V172" si="32">T164+U164</f>
        <v>145103.10000000001</v>
      </c>
      <c r="W164" s="27">
        <f>W107</f>
        <v>0</v>
      </c>
      <c r="X164" s="27">
        <f t="shared" ref="X164:X172" si="33">V164+W164</f>
        <v>145103.10000000001</v>
      </c>
      <c r="Y164" s="4"/>
      <c r="AA164" s="37"/>
    </row>
    <row r="165" ht="17.25">
      <c r="A165" s="24"/>
      <c r="B165" s="83" t="s">
        <v>22</v>
      </c>
      <c r="C165" s="84"/>
      <c r="D165" s="27">
        <f>D51+D19</f>
        <v>1630035</v>
      </c>
      <c r="E165" s="27">
        <f>E51+E19</f>
        <v>0</v>
      </c>
      <c r="F165" s="27">
        <f t="shared" si="26"/>
        <v>1630035</v>
      </c>
      <c r="G165" s="27">
        <f>G51+G19</f>
        <v>0</v>
      </c>
      <c r="H165" s="27">
        <f t="shared" si="25"/>
        <v>1630035</v>
      </c>
      <c r="I165" s="27">
        <f>I51+I19</f>
        <v>0</v>
      </c>
      <c r="J165" s="27">
        <f t="shared" si="27"/>
        <v>1630035</v>
      </c>
      <c r="K165" s="27">
        <f>K51+K19</f>
        <v>1745190.8999999999</v>
      </c>
      <c r="L165" s="27">
        <f>L51+L19</f>
        <v>0</v>
      </c>
      <c r="M165" s="27">
        <f t="shared" si="28"/>
        <v>1745190.8999999999</v>
      </c>
      <c r="N165" s="27">
        <f>N51+N19</f>
        <v>0</v>
      </c>
      <c r="O165" s="27">
        <f t="shared" si="29"/>
        <v>1745190.8999999999</v>
      </c>
      <c r="P165" s="27">
        <f>P51+P19</f>
        <v>0</v>
      </c>
      <c r="Q165" s="27">
        <f t="shared" si="30"/>
        <v>1745190.8999999999</v>
      </c>
      <c r="R165" s="27">
        <f>R51+R19</f>
        <v>992894.39999999991</v>
      </c>
      <c r="S165" s="27">
        <f>S51+S19</f>
        <v>0</v>
      </c>
      <c r="T165" s="27">
        <f t="shared" si="31"/>
        <v>992894.39999999991</v>
      </c>
      <c r="U165" s="27">
        <f>U51+U19</f>
        <v>0</v>
      </c>
      <c r="V165" s="27">
        <f t="shared" si="32"/>
        <v>992894.39999999991</v>
      </c>
      <c r="W165" s="27">
        <f>W51+W19</f>
        <v>0</v>
      </c>
      <c r="X165" s="27">
        <f t="shared" si="33"/>
        <v>992894.39999999991</v>
      </c>
      <c r="Y165" s="4"/>
      <c r="AA165" s="37"/>
    </row>
    <row r="166" ht="17.25">
      <c r="A166" s="24"/>
      <c r="B166" s="85" t="s">
        <v>23</v>
      </c>
      <c r="C166" s="86"/>
      <c r="D166" s="27">
        <f>D20</f>
        <v>581.10000000000002</v>
      </c>
      <c r="E166" s="27">
        <f>E20</f>
        <v>0</v>
      </c>
      <c r="F166" s="27">
        <f t="shared" si="26"/>
        <v>581.10000000000002</v>
      </c>
      <c r="G166" s="27">
        <f>G20</f>
        <v>7588.5489799999996</v>
      </c>
      <c r="H166" s="27">
        <f t="shared" si="25"/>
        <v>8169.6489799999999</v>
      </c>
      <c r="I166" s="27">
        <f>I20</f>
        <v>0</v>
      </c>
      <c r="J166" s="27">
        <f t="shared" si="27"/>
        <v>8169.6489799999999</v>
      </c>
      <c r="K166" s="27">
        <f>K20</f>
        <v>0</v>
      </c>
      <c r="L166" s="27">
        <f>L20</f>
        <v>0</v>
      </c>
      <c r="M166" s="27">
        <f t="shared" si="28"/>
        <v>0</v>
      </c>
      <c r="N166" s="27">
        <f>N20</f>
        <v>0</v>
      </c>
      <c r="O166" s="27">
        <f t="shared" si="29"/>
        <v>0</v>
      </c>
      <c r="P166" s="27">
        <f>P20</f>
        <v>0</v>
      </c>
      <c r="Q166" s="27">
        <f t="shared" si="30"/>
        <v>0</v>
      </c>
      <c r="R166" s="27">
        <f>R20</f>
        <v>0</v>
      </c>
      <c r="S166" s="27">
        <f>S20</f>
        <v>0</v>
      </c>
      <c r="T166" s="27">
        <f t="shared" si="31"/>
        <v>0</v>
      </c>
      <c r="U166" s="27">
        <f>U20</f>
        <v>0</v>
      </c>
      <c r="V166" s="27">
        <f t="shared" si="32"/>
        <v>0</v>
      </c>
      <c r="W166" s="27">
        <f>W20</f>
        <v>0</v>
      </c>
      <c r="X166" s="27">
        <f t="shared" si="33"/>
        <v>0</v>
      </c>
      <c r="Y166" s="4"/>
      <c r="AA166" s="37"/>
    </row>
    <row r="167" ht="17.25">
      <c r="A167" s="24"/>
      <c r="B167" s="82" t="s">
        <v>296</v>
      </c>
      <c r="C167" s="82"/>
      <c r="D167" s="87"/>
      <c r="E167" s="87"/>
      <c r="F167" s="87"/>
      <c r="G167" s="87"/>
      <c r="H167" s="87"/>
      <c r="I167" s="87"/>
      <c r="J167" s="8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4"/>
      <c r="AA167" s="37"/>
    </row>
    <row r="168" ht="17.25">
      <c r="A168" s="24"/>
      <c r="B168" s="82" t="s">
        <v>297</v>
      </c>
      <c r="C168" s="82"/>
      <c r="D168" s="27">
        <f>D21+D31+D37+D42+D45+D134+D135+D136+D137+D138+D139+D140+D141+D142+D143+D144+D145+D146+D147+D148+D149+D150+D151+D152+D153+D154+D157+D158+D52+D53+D54+D55+D56+D57+D58+D59+D60+D61+D62+D63+D131+D132+D97</f>
        <v>2992108.4000000004</v>
      </c>
      <c r="E168" s="27">
        <f>E21+E31+E37+E42+E45+E134+E135+E136+E137+E138+E139+E140+E141+E142+E143+E144+E145+E146+E147+E148+E149+E150+E151+E152+E153+E154+E157+E158+E52+E53+E54+E55+E56+E57+E58+E59+E60+E61+E62+E63+E131+E132+E97+E84+E85+E86+E87+E88+E89</f>
        <v>56730.733</v>
      </c>
      <c r="F168" s="27">
        <f t="shared" si="26"/>
        <v>3048839.1330000004</v>
      </c>
      <c r="G168" s="27">
        <f>G21+G31+G37+G42+G45+G134+G135+G136+G137+G138+G139+G140+G141+G142+G143+G144+G145+G146+G147+G148+G149+G150+G151+G152+G153+G154+G157+G158+G52+G53+G54+G55+G56+G57+G58+G59+G60+G61+G62+G63+G131+G132+G97+G84+G85+G86+G87+G88+G89+G90+G159+G160+G46+G155+G91</f>
        <v>-289399.36202</v>
      </c>
      <c r="H168" s="27">
        <f t="shared" si="25"/>
        <v>2759439.7709800005</v>
      </c>
      <c r="I168" s="27">
        <f>I21+I31+I37+I42+I45+I134+I135+I136+I137+I138+I139+I140+I141+I142+I143+I144+I145+I146+I147+I148+I149+I150+I151+I152+I153+I154+I157+I158+I52+I53+I54+I55+I56+I57+I58+I59+I60+I61+I62+I63+I131+I132+I97+I84+I85+I86+I87+I88+I89+I90+I159+I160+I46+I155+I91</f>
        <v>34853.074000000001</v>
      </c>
      <c r="J168" s="27">
        <f t="shared" si="27"/>
        <v>2794292.8449800005</v>
      </c>
      <c r="K168" s="27">
        <f>K21+K31+K37+K42+K45+K134+K135+K136+K137+K138+K139+K140+K141+K142+K143+K144+K145+K146+K147+K148+K149+K150+K151+K152+K153+K154+K157+K158+K52+K53+K54+K55+K56+K57+K58+K59+K60+K61+K62+K63+K131+K132+K97</f>
        <v>3205073.7000000002</v>
      </c>
      <c r="L168" s="62">
        <f>L21+L31+L37+L42+L45+L134+L135+L136+L137+L138+L139+L140+L141+L142+L143+L144+L145+L146+L147+L148+L149+L150+L151+L152+L153+L154+L157+L158+L52+L53+L54+L55+L56+L57+L58+L59+L60+L61+L62+L63+L131+L132+L97+L84+L85+L86+L87+L88+L89</f>
        <v>42256</v>
      </c>
      <c r="M168" s="27">
        <f t="shared" si="28"/>
        <v>3247329.7000000002</v>
      </c>
      <c r="N168" s="62">
        <f>N21+N31+N37+N42+N45+N134+N135+N136+N137+N138+N139+N140+N141+N142+N143+N144+N145+N146+N147+N148+N149+N150+N151+N152+N153+N154+N157+N158+N52+N53+N54+N55+N56+N57+N58+N59+N60+N61+N62+N63+N131+N132+N97+N84+N85+N86+N87+N88+N89+N90+N159+N160+N46+N155+N91</f>
        <v>130249.769</v>
      </c>
      <c r="O168" s="27">
        <f t="shared" si="29"/>
        <v>3377579.469</v>
      </c>
      <c r="P168" s="27">
        <f>P21+P31+P37+P42+P45+P134+P135+P136+P137+P138+P139+P140+P141+P142+P143+P144+P145+P146+P147+P148+P149+P150+P151+P152+P153+P154+P157+P158+P52+P53+P54+P55+P56+P57+P58+P59+P60+P61+P62+P63+P131+P132+P97+P84+P85+P86+P87+P88+P89+P90+P159+P160+P46+P155+P91</f>
        <v>-102151.32822999998</v>
      </c>
      <c r="Q168" s="27">
        <f t="shared" si="30"/>
        <v>3275428.1407699999</v>
      </c>
      <c r="R168" s="27">
        <f>R21+R31+R37+R42+R45+R134+R135+R136+R137+R138+R139+R140+R141+R142+R143+R144+R145+R146+R147+R148+R149+R150+R151+R152+R153+R154+R157+R158+R52+R53+R54+R55+R56+R57+R58+R59+R60+R61+R62+R63+R131+R132+R97</f>
        <v>51708.000000000015</v>
      </c>
      <c r="S168" s="62">
        <f>S21+S31+S37+S42+S45+S134+S135+S136+S137+S138+S139+S140+S141+S142+S143+S144+S145+S146+S147+S148+S149+S150+S151+S152+S153+S154+S157+S158+S52+S53+S54+S55+S56+S57+S58+S59+S60+S61+S62+S63+S131+S132+S97+S84+S85+S86+S87+S88+S89</f>
        <v>0</v>
      </c>
      <c r="T168" s="27">
        <f t="shared" si="31"/>
        <v>51708.000000000015</v>
      </c>
      <c r="U168" s="62">
        <f>U21+U31+U37+U42+U45+U134+U135+U136+U137+U138+U139+U140+U141+U142+U143+U144+U145+U146+U147+U148+U149+U150+U151+U152+U153+U154+U157+U158+U52+U53+U54+U55+U56+U57+U58+U59+U60+U61+U62+U63+U131+U132+U97+U84+U85+U86+U87+U88+U89+U90+U159+U160+U46+U155+U91</f>
        <v>225103.02299999999</v>
      </c>
      <c r="V168" s="27">
        <f t="shared" si="32"/>
        <v>276811.02299999999</v>
      </c>
      <c r="W168" s="27">
        <f>W21+W31+W37+W42+W45+W134+W135+W136+W137+W138+W139+W140+W141+W142+W143+W144+W145+W146+W147+W148+W149+W150+W151+W152+W153+W154+W157+W158+W52+W53+W54+W55+W56+W57+W58+W59+W60+W61+W62+W63+W131+W132+W97+W84+W85+W86+W87+W88+W89+W90+W159+W160+W46+W155+W91</f>
        <v>0</v>
      </c>
      <c r="X168" s="27">
        <f t="shared" si="33"/>
        <v>276811.02299999999</v>
      </c>
      <c r="Y168" s="4"/>
      <c r="AA168" s="37"/>
    </row>
    <row r="169" ht="17.25">
      <c r="A169" s="24"/>
      <c r="B169" s="82" t="s">
        <v>32</v>
      </c>
      <c r="C169" s="82"/>
      <c r="D169" s="27">
        <f>D26</f>
        <v>54620.700000000004</v>
      </c>
      <c r="E169" s="27">
        <f>E26</f>
        <v>0</v>
      </c>
      <c r="F169" s="27">
        <f t="shared" si="26"/>
        <v>54620.700000000004</v>
      </c>
      <c r="G169" s="27">
        <f>G26</f>
        <v>0</v>
      </c>
      <c r="H169" s="27">
        <f t="shared" si="25"/>
        <v>54620.700000000004</v>
      </c>
      <c r="I169" s="27">
        <f>I26</f>
        <v>-54620.700000000004</v>
      </c>
      <c r="J169" s="27">
        <f t="shared" si="27"/>
        <v>0</v>
      </c>
      <c r="K169" s="27">
        <f>K26</f>
        <v>0</v>
      </c>
      <c r="L169" s="27">
        <f>L26</f>
        <v>0</v>
      </c>
      <c r="M169" s="27">
        <f t="shared" si="28"/>
        <v>0</v>
      </c>
      <c r="N169" s="27">
        <f>N26</f>
        <v>0</v>
      </c>
      <c r="O169" s="27">
        <f t="shared" si="29"/>
        <v>0</v>
      </c>
      <c r="P169" s="27">
        <f>P26</f>
        <v>121902.88923</v>
      </c>
      <c r="Q169" s="27">
        <f t="shared" si="30"/>
        <v>121902.88923</v>
      </c>
      <c r="R169" s="27">
        <f>R26</f>
        <v>0</v>
      </c>
      <c r="S169" s="27">
        <f>S26</f>
        <v>0</v>
      </c>
      <c r="T169" s="27">
        <f t="shared" si="31"/>
        <v>0</v>
      </c>
      <c r="U169" s="27">
        <f>U26</f>
        <v>0</v>
      </c>
      <c r="V169" s="27">
        <f t="shared" si="32"/>
        <v>0</v>
      </c>
      <c r="W169" s="27">
        <f>W26</f>
        <v>0</v>
      </c>
      <c r="X169" s="27">
        <f t="shared" si="33"/>
        <v>0</v>
      </c>
      <c r="Y169" s="4"/>
      <c r="AA169" s="37"/>
    </row>
    <row r="170" ht="17.25">
      <c r="A170" s="24"/>
      <c r="B170" s="83" t="s">
        <v>111</v>
      </c>
      <c r="C170" s="82"/>
      <c r="D170" s="27">
        <f>D72+D77+D80</f>
        <v>3018607.5</v>
      </c>
      <c r="E170" s="27">
        <f>E72+E77+E80</f>
        <v>0</v>
      </c>
      <c r="F170" s="27">
        <f t="shared" si="26"/>
        <v>3018607.5</v>
      </c>
      <c r="G170" s="27">
        <f>G72+G77+G80</f>
        <v>64540.538</v>
      </c>
      <c r="H170" s="27">
        <f t="shared" si="25"/>
        <v>3083148.0380000002</v>
      </c>
      <c r="I170" s="27">
        <f>I72+I77+I80</f>
        <v>-80805.163</v>
      </c>
      <c r="J170" s="27">
        <f t="shared" si="27"/>
        <v>3002342.875</v>
      </c>
      <c r="K170" s="27">
        <f>K72+K77+K80</f>
        <v>2861408.7999999998</v>
      </c>
      <c r="L170" s="27">
        <f>L72+L77+L80</f>
        <v>0</v>
      </c>
      <c r="M170" s="27">
        <f t="shared" si="28"/>
        <v>2861408.7999999998</v>
      </c>
      <c r="N170" s="27">
        <f>N72+N77+N80</f>
        <v>0</v>
      </c>
      <c r="O170" s="27">
        <f t="shared" si="29"/>
        <v>2861408.7999999998</v>
      </c>
      <c r="P170" s="27">
        <f>P72+P77+P80</f>
        <v>-48329.347999999998</v>
      </c>
      <c r="Q170" s="27">
        <f t="shared" si="30"/>
        <v>2813079.4519999996</v>
      </c>
      <c r="R170" s="27">
        <f>R72+R77+R80</f>
        <v>2804976.0000000005</v>
      </c>
      <c r="S170" s="27">
        <f>S72+S77+S80</f>
        <v>0</v>
      </c>
      <c r="T170" s="27">
        <f t="shared" si="31"/>
        <v>2804976.0000000005</v>
      </c>
      <c r="U170" s="27">
        <f>U72+U77+U80</f>
        <v>0</v>
      </c>
      <c r="V170" s="27">
        <f t="shared" si="32"/>
        <v>2804976.0000000005</v>
      </c>
      <c r="W170" s="27">
        <f>W72+W77+W80</f>
        <v>0</v>
      </c>
      <c r="X170" s="27">
        <f t="shared" si="33"/>
        <v>2804976.0000000005</v>
      </c>
      <c r="Y170" s="4"/>
      <c r="AA170" s="37"/>
    </row>
    <row r="171" ht="17.25">
      <c r="A171" s="24"/>
      <c r="B171" s="83" t="s">
        <v>153</v>
      </c>
      <c r="C171" s="82"/>
      <c r="D171" s="27">
        <f>D98+D102+D108+D112+D113+D117+D118+D119+D120+D121+D122+D123+D124+D125+D126</f>
        <v>688662.5</v>
      </c>
      <c r="E171" s="27">
        <f>E98+E102+E108+E112+E113+E117+E118+E119+E120+E121+E122+E123+E124+E125+E126+E127</f>
        <v>80016.800000000003</v>
      </c>
      <c r="F171" s="27">
        <f t="shared" si="26"/>
        <v>768679.30000000005</v>
      </c>
      <c r="G171" s="27">
        <f>G98+G102+G108+G112+G113+G117+G118+G119+G120+G121+G122+G123+G124+G125+G126+G127+G128+G129</f>
        <v>78805.370999999999</v>
      </c>
      <c r="H171" s="27">
        <f t="shared" si="25"/>
        <v>847484.67100000009</v>
      </c>
      <c r="I171" s="27">
        <f>I98+I102+I108+I112+I113+I117+I118+I119+I120+I121+I122+I123+I124+I125+I126+I127+I128+I129</f>
        <v>-207510.772</v>
      </c>
      <c r="J171" s="27">
        <f t="shared" si="27"/>
        <v>639973.89900000009</v>
      </c>
      <c r="K171" s="27">
        <f>K98+K102+K108+K112+K113+K117+K118+K119+K120+K121+K122+K123+K124+K125+K126</f>
        <v>2041719.1000000001</v>
      </c>
      <c r="L171" s="62">
        <f>L98+L102+L108+L112+L113+L117+L118+L119+L120+L121+L122+L123+L124+L125+L126+L127</f>
        <v>0</v>
      </c>
      <c r="M171" s="27">
        <f t="shared" si="28"/>
        <v>2041719.1000000001</v>
      </c>
      <c r="N171" s="62">
        <f>N98+N102+N108+N112+N113+N117+N118+N119+N120+N121+N122+N123+N124+N125+N126+N127+N128+N129</f>
        <v>-478982.79999999999</v>
      </c>
      <c r="O171" s="27">
        <f t="shared" si="29"/>
        <v>1562736.3</v>
      </c>
      <c r="P171" s="27">
        <f>P98+P102+P108+P112+P113+P117+P118+P119+P120+P121+P122+P123+P124+P125+P126+P127+P128+P129</f>
        <v>-372888.77000000002</v>
      </c>
      <c r="Q171" s="27">
        <f t="shared" si="30"/>
        <v>1189847.53</v>
      </c>
      <c r="R171" s="27">
        <f>R98+R102+R108+R112+R113+R117+R118+R119+R120+R121+R122+R123+R124+R125+R126</f>
        <v>145103.10000000001</v>
      </c>
      <c r="S171" s="62">
        <f>S98+S102+S108+S112+S113+S117+S118+S119+S120+S121+S122+S123+S124+S125+S126+S127</f>
        <v>0</v>
      </c>
      <c r="T171" s="27">
        <f t="shared" si="31"/>
        <v>145103.10000000001</v>
      </c>
      <c r="U171" s="62">
        <f>U98+U102+U108+U112+U113+U117+U118+U119+U120+U121+U122+U123+U124+U125+U126+U127+U128+U129</f>
        <v>478982.79999999999</v>
      </c>
      <c r="V171" s="27">
        <f t="shared" si="32"/>
        <v>624085.90000000002</v>
      </c>
      <c r="W171" s="27">
        <f>W98+W102+W108+W112+W113+W117+W118+W119+W120+W121+W122+W123+W124+W125+W126+W127+W128+W129</f>
        <v>0</v>
      </c>
      <c r="X171" s="27">
        <f t="shared" si="33"/>
        <v>624085.90000000002</v>
      </c>
      <c r="Y171" s="4"/>
      <c r="AA171" s="37"/>
    </row>
    <row r="172" ht="17.25">
      <c r="A172" s="24"/>
      <c r="B172" s="82" t="s">
        <v>87</v>
      </c>
      <c r="C172" s="82"/>
      <c r="D172" s="27">
        <f>D64+D65+D66+D67+D68+D69+D70+D71</f>
        <v>202539.60000000001</v>
      </c>
      <c r="E172" s="27">
        <f>E64+E65+E66+E67+E68+E69+E70+E71</f>
        <v>-3660</v>
      </c>
      <c r="F172" s="27">
        <f t="shared" si="26"/>
        <v>198879.60000000001</v>
      </c>
      <c r="G172" s="27">
        <f>G64+G65+G66+G67+G68+G69+G70+G71+G92</f>
        <v>430.16000000000003</v>
      </c>
      <c r="H172" s="27">
        <f t="shared" si="25"/>
        <v>199309.76000000001</v>
      </c>
      <c r="I172" s="27">
        <f>I64+I65+I66+I67+I68+I69+I70+I71+I92+I103</f>
        <v>4448.4939999999997</v>
      </c>
      <c r="J172" s="27">
        <f t="shared" si="27"/>
        <v>203758.25400000002</v>
      </c>
      <c r="K172" s="27">
        <f>K64+K65+K66+K67+K68+K69+K70+K71</f>
        <v>77044</v>
      </c>
      <c r="L172" s="27">
        <f>L64+L65+L66+L67+L68+L69+L70+L71</f>
        <v>0</v>
      </c>
      <c r="M172" s="27">
        <f t="shared" si="28"/>
        <v>77044</v>
      </c>
      <c r="N172" s="27">
        <f>N64+N65+N66+N67+N68+N69+N70+N71+N92</f>
        <v>0</v>
      </c>
      <c r="O172" s="27">
        <f t="shared" si="29"/>
        <v>77044</v>
      </c>
      <c r="P172" s="27">
        <f>P64+P65+P66+P67+P68+P69+P70+P71+P92+P103</f>
        <v>0</v>
      </c>
      <c r="Q172" s="27">
        <f t="shared" si="30"/>
        <v>77044</v>
      </c>
      <c r="R172" s="27">
        <f>R64+R65+R66+R67+R68+R69+R70+R71</f>
        <v>0</v>
      </c>
      <c r="S172" s="27">
        <f>S64+S65+S66+S67+S68+S69+S70+S71</f>
        <v>0</v>
      </c>
      <c r="T172" s="27">
        <f t="shared" si="31"/>
        <v>0</v>
      </c>
      <c r="U172" s="27">
        <f>U64+U65+U66+U67+U68+U69+U70+U71+U92</f>
        <v>0</v>
      </c>
      <c r="V172" s="27">
        <f t="shared" si="32"/>
        <v>0</v>
      </c>
      <c r="W172" s="27">
        <f>W64+W65+W66+W67+W68+W69+W70+W71+W92+W103</f>
        <v>0</v>
      </c>
      <c r="X172" s="27">
        <f t="shared" si="33"/>
        <v>0</v>
      </c>
      <c r="Y172" s="4"/>
    </row>
    <row r="173">
      <c r="A173" s="1"/>
      <c r="B173" s="2"/>
      <c r="C173" s="2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</row>
    <row r="174"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</row>
    <row r="175" ht="12.75"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2.75"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2.75"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2.75">
      <c r="A178" s="1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2.75"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2.75"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2.75"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2.75"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4" ht="12.75"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2.75"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2.75"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8" ht="12.75"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2.75"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2.75"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2.75"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2.75"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2.75"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</sheetData>
  <autoFilter ref="A14:AA173">
    <filterColumn colId="25">
      <filters>
        <filter val="null"/>
      </filters>
    </filterColumn>
  </autoFilter>
  <mergeCells count="38">
    <mergeCell ref="A9:X9"/>
    <mergeCell ref="A10:X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</mergeCells>
  <printOptions headings="0" gridLines="0"/>
  <pageMargins left="0.27559055118110237" right="0.15748031496062992" top="0.39370078740157477" bottom="0.55118110236220474" header="0.51181102362204722" footer="0.11811023622047245"/>
  <pageSetup paperSize="9" scale="64" firstPageNumber="1" fitToWidth="1" fitToHeight="0" pageOrder="downThenOver" orientation="portrait" usePrinterDefaults="1" blackAndWhite="0" draft="0" cellComments="none" useFirstPageNumber="1" errors="displayed" horizontalDpi="2147483648" verticalDpi="2147483648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Департамент финансов администрации г.Перми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Катцина Анна Владиславовна</dc:creator>
  <cp:lastModifiedBy>kattsina-av</cp:lastModifiedBy>
  <cp:revision>107</cp:revision>
  <dcterms:created xsi:type="dcterms:W3CDTF">2014-02-04T08:37:28Z</dcterms:created>
  <dcterms:modified xsi:type="dcterms:W3CDTF">2026-05-05T11:18:40Z</dcterms:modified>
</cp:coreProperties>
</file>