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2026-2028" sheetId="1" r:id="rId1"/>
  </sheets>
  <definedNames>
    <definedName name="_xlnm._FilterDatabase" localSheetId="0" hidden="1">'2026-2028'!$A$17:$AA$176</definedName>
    <definedName name="Print_Titles" localSheetId="0">'2026-2028'!$16:$17</definedName>
    <definedName name="_xlnm.Print_Titles" localSheetId="0">'2026-2028'!$16:$17</definedName>
    <definedName name="_xlnm.Print_Area" localSheetId="0">'2026-2028'!$A$1:$X$175</definedName>
  </definedNames>
  <calcPr calcId="145621"/>
</workbook>
</file>

<file path=xl/calcChain.xml><?xml version="1.0" encoding="utf-8"?>
<calcChain xmlns="http://schemas.openxmlformats.org/spreadsheetml/2006/main">
  <c r="I77" i="1" l="1"/>
  <c r="W175" i="1" l="1"/>
  <c r="U175" i="1"/>
  <c r="T175" i="1"/>
  <c r="V175" i="1" s="1"/>
  <c r="X175" i="1" s="1"/>
  <c r="S175" i="1"/>
  <c r="R175" i="1"/>
  <c r="Q175" i="1"/>
  <c r="P175" i="1"/>
  <c r="N175" i="1"/>
  <c r="M175" i="1"/>
  <c r="O175" i="1" s="1"/>
  <c r="L175" i="1"/>
  <c r="K175" i="1"/>
  <c r="I175" i="1"/>
  <c r="G175" i="1"/>
  <c r="E175" i="1"/>
  <c r="D175" i="1"/>
  <c r="F175" i="1" s="1"/>
  <c r="H175" i="1" s="1"/>
  <c r="D167" i="1"/>
  <c r="F167" i="1" s="1"/>
  <c r="H167" i="1" s="1"/>
  <c r="J167" i="1" s="1"/>
  <c r="V163" i="1"/>
  <c r="X163" i="1" s="1"/>
  <c r="Q163" i="1"/>
  <c r="O163" i="1"/>
  <c r="H163" i="1"/>
  <c r="J163" i="1" s="1"/>
  <c r="X162" i="1"/>
  <c r="V162" i="1"/>
  <c r="O162" i="1"/>
  <c r="Q162" i="1" s="1"/>
  <c r="J162" i="1"/>
  <c r="H162" i="1"/>
  <c r="V161" i="1"/>
  <c r="X161" i="1" s="1"/>
  <c r="T161" i="1"/>
  <c r="M161" i="1"/>
  <c r="O161" i="1" s="1"/>
  <c r="Q161" i="1" s="1"/>
  <c r="J161" i="1"/>
  <c r="H161" i="1"/>
  <c r="F161" i="1"/>
  <c r="X160" i="1"/>
  <c r="V160" i="1"/>
  <c r="T160" i="1"/>
  <c r="O160" i="1"/>
  <c r="Q160" i="1" s="1"/>
  <c r="M160" i="1"/>
  <c r="F160" i="1"/>
  <c r="H160" i="1" s="1"/>
  <c r="J160" i="1" s="1"/>
  <c r="W159" i="1"/>
  <c r="U159" i="1"/>
  <c r="T159" i="1"/>
  <c r="V159" i="1" s="1"/>
  <c r="X159" i="1" s="1"/>
  <c r="S159" i="1"/>
  <c r="R159" i="1"/>
  <c r="P159" i="1"/>
  <c r="N159" i="1"/>
  <c r="M159" i="1"/>
  <c r="O159" i="1" s="1"/>
  <c r="Q159" i="1" s="1"/>
  <c r="L159" i="1"/>
  <c r="K159" i="1"/>
  <c r="I159" i="1"/>
  <c r="G159" i="1"/>
  <c r="E159" i="1"/>
  <c r="D159" i="1"/>
  <c r="F159" i="1" s="1"/>
  <c r="H159" i="1" s="1"/>
  <c r="X158" i="1"/>
  <c r="V158" i="1"/>
  <c r="Q158" i="1"/>
  <c r="O158" i="1"/>
  <c r="J158" i="1"/>
  <c r="H158" i="1"/>
  <c r="X157" i="1"/>
  <c r="V157" i="1"/>
  <c r="T157" i="1"/>
  <c r="O157" i="1"/>
  <c r="Q157" i="1" s="1"/>
  <c r="M157" i="1"/>
  <c r="F157" i="1"/>
  <c r="H157" i="1" s="1"/>
  <c r="J157" i="1" s="1"/>
  <c r="X156" i="1"/>
  <c r="V156" i="1"/>
  <c r="T156" i="1"/>
  <c r="Q156" i="1"/>
  <c r="O156" i="1"/>
  <c r="M156" i="1"/>
  <c r="H156" i="1"/>
  <c r="J156" i="1" s="1"/>
  <c r="F156" i="1"/>
  <c r="T155" i="1"/>
  <c r="V155" i="1" s="1"/>
  <c r="X155" i="1" s="1"/>
  <c r="Q155" i="1"/>
  <c r="O155" i="1"/>
  <c r="M155" i="1"/>
  <c r="J155" i="1"/>
  <c r="H155" i="1"/>
  <c r="F155" i="1"/>
  <c r="V154" i="1"/>
  <c r="X154" i="1" s="1"/>
  <c r="T154" i="1"/>
  <c r="M154" i="1"/>
  <c r="O154" i="1" s="1"/>
  <c r="Q154" i="1" s="1"/>
  <c r="J154" i="1"/>
  <c r="H154" i="1"/>
  <c r="F154" i="1"/>
  <c r="X153" i="1"/>
  <c r="V153" i="1"/>
  <c r="T153" i="1"/>
  <c r="O153" i="1"/>
  <c r="Q153" i="1" s="1"/>
  <c r="M153" i="1"/>
  <c r="F153" i="1"/>
  <c r="H153" i="1" s="1"/>
  <c r="J153" i="1" s="1"/>
  <c r="X152" i="1"/>
  <c r="V152" i="1"/>
  <c r="T152" i="1"/>
  <c r="Q152" i="1"/>
  <c r="O152" i="1"/>
  <c r="M152" i="1"/>
  <c r="H152" i="1"/>
  <c r="J152" i="1" s="1"/>
  <c r="F152" i="1"/>
  <c r="T151" i="1"/>
  <c r="V151" i="1" s="1"/>
  <c r="X151" i="1" s="1"/>
  <c r="Q151" i="1"/>
  <c r="O151" i="1"/>
  <c r="M151" i="1"/>
  <c r="J151" i="1"/>
  <c r="H151" i="1"/>
  <c r="F151" i="1"/>
  <c r="V150" i="1"/>
  <c r="X150" i="1" s="1"/>
  <c r="T150" i="1"/>
  <c r="M150" i="1"/>
  <c r="O150" i="1" s="1"/>
  <c r="Q150" i="1" s="1"/>
  <c r="J150" i="1"/>
  <c r="H150" i="1"/>
  <c r="F150" i="1"/>
  <c r="X149" i="1"/>
  <c r="V149" i="1"/>
  <c r="T149" i="1"/>
  <c r="O149" i="1"/>
  <c r="Q149" i="1" s="1"/>
  <c r="M149" i="1"/>
  <c r="F149" i="1"/>
  <c r="H149" i="1" s="1"/>
  <c r="J149" i="1" s="1"/>
  <c r="X148" i="1"/>
  <c r="V148" i="1"/>
  <c r="T148" i="1"/>
  <c r="Q148" i="1"/>
  <c r="O148" i="1"/>
  <c r="M148" i="1"/>
  <c r="H148" i="1"/>
  <c r="J148" i="1" s="1"/>
  <c r="F148" i="1"/>
  <c r="T147" i="1"/>
  <c r="V147" i="1" s="1"/>
  <c r="X147" i="1" s="1"/>
  <c r="Q147" i="1"/>
  <c r="O147" i="1"/>
  <c r="M147" i="1"/>
  <c r="H147" i="1"/>
  <c r="J147" i="1" s="1"/>
  <c r="F147" i="1"/>
  <c r="V146" i="1"/>
  <c r="X146" i="1" s="1"/>
  <c r="T146" i="1"/>
  <c r="N146" i="1"/>
  <c r="M146" i="1"/>
  <c r="O146" i="1" s="1"/>
  <c r="Q146" i="1" s="1"/>
  <c r="F146" i="1"/>
  <c r="H146" i="1" s="1"/>
  <c r="J146" i="1" s="1"/>
  <c r="X145" i="1"/>
  <c r="V145" i="1"/>
  <c r="T145" i="1"/>
  <c r="Q145" i="1"/>
  <c r="O145" i="1"/>
  <c r="M145" i="1"/>
  <c r="F145" i="1"/>
  <c r="H145" i="1" s="1"/>
  <c r="J145" i="1" s="1"/>
  <c r="T144" i="1"/>
  <c r="V144" i="1" s="1"/>
  <c r="X144" i="1" s="1"/>
  <c r="Q144" i="1"/>
  <c r="O144" i="1"/>
  <c r="M144" i="1"/>
  <c r="H144" i="1"/>
  <c r="J144" i="1" s="1"/>
  <c r="F144" i="1"/>
  <c r="V143" i="1"/>
  <c r="X143" i="1" s="1"/>
  <c r="T143" i="1"/>
  <c r="N143" i="1"/>
  <c r="N136" i="1" s="1"/>
  <c r="M143" i="1"/>
  <c r="O143" i="1" s="1"/>
  <c r="Q143" i="1" s="1"/>
  <c r="F143" i="1"/>
  <c r="H143" i="1" s="1"/>
  <c r="J143" i="1" s="1"/>
  <c r="V142" i="1"/>
  <c r="X142" i="1" s="1"/>
  <c r="T142" i="1"/>
  <c r="M142" i="1"/>
  <c r="O142" i="1" s="1"/>
  <c r="Q142" i="1" s="1"/>
  <c r="F142" i="1"/>
  <c r="H142" i="1" s="1"/>
  <c r="J142" i="1" s="1"/>
  <c r="X141" i="1"/>
  <c r="V141" i="1"/>
  <c r="T141" i="1"/>
  <c r="M141" i="1"/>
  <c r="O141" i="1" s="1"/>
  <c r="Q141" i="1" s="1"/>
  <c r="F141" i="1"/>
  <c r="H141" i="1" s="1"/>
  <c r="J141" i="1" s="1"/>
  <c r="T140" i="1"/>
  <c r="V140" i="1" s="1"/>
  <c r="X140" i="1" s="1"/>
  <c r="Q140" i="1"/>
  <c r="O140" i="1"/>
  <c r="M140" i="1"/>
  <c r="F140" i="1"/>
  <c r="H140" i="1" s="1"/>
  <c r="J140" i="1" s="1"/>
  <c r="T139" i="1"/>
  <c r="V139" i="1" s="1"/>
  <c r="X139" i="1" s="1"/>
  <c r="M139" i="1"/>
  <c r="O139" i="1" s="1"/>
  <c r="Q139" i="1" s="1"/>
  <c r="J139" i="1"/>
  <c r="H139" i="1"/>
  <c r="F139" i="1"/>
  <c r="T138" i="1"/>
  <c r="V138" i="1" s="1"/>
  <c r="X138" i="1" s="1"/>
  <c r="M138" i="1"/>
  <c r="O138" i="1" s="1"/>
  <c r="Q138" i="1" s="1"/>
  <c r="F138" i="1"/>
  <c r="H138" i="1" s="1"/>
  <c r="J138" i="1" s="1"/>
  <c r="X137" i="1"/>
  <c r="V137" i="1"/>
  <c r="T137" i="1"/>
  <c r="M137" i="1"/>
  <c r="O137" i="1" s="1"/>
  <c r="Q137" i="1" s="1"/>
  <c r="F137" i="1"/>
  <c r="H137" i="1" s="1"/>
  <c r="J137" i="1" s="1"/>
  <c r="W136" i="1"/>
  <c r="U136" i="1"/>
  <c r="T136" i="1"/>
  <c r="S136" i="1"/>
  <c r="R136" i="1"/>
  <c r="P136" i="1"/>
  <c r="L136" i="1"/>
  <c r="M136" i="1" s="1"/>
  <c r="O136" i="1" s="1"/>
  <c r="Q136" i="1" s="1"/>
  <c r="K136" i="1"/>
  <c r="I136" i="1"/>
  <c r="G136" i="1"/>
  <c r="E136" i="1"/>
  <c r="D136" i="1"/>
  <c r="T135" i="1"/>
  <c r="V135" i="1" s="1"/>
  <c r="X135" i="1" s="1"/>
  <c r="M135" i="1"/>
  <c r="O135" i="1" s="1"/>
  <c r="Q135" i="1" s="1"/>
  <c r="H135" i="1"/>
  <c r="J135" i="1" s="1"/>
  <c r="F135" i="1"/>
  <c r="V134" i="1"/>
  <c r="X134" i="1" s="1"/>
  <c r="T134" i="1"/>
  <c r="M134" i="1"/>
  <c r="O134" i="1" s="1"/>
  <c r="Q134" i="1" s="1"/>
  <c r="F134" i="1"/>
  <c r="H134" i="1" s="1"/>
  <c r="J134" i="1" s="1"/>
  <c r="W133" i="1"/>
  <c r="U133" i="1"/>
  <c r="T133" i="1"/>
  <c r="V133" i="1" s="1"/>
  <c r="X133" i="1" s="1"/>
  <c r="S133" i="1"/>
  <c r="R133" i="1"/>
  <c r="P133" i="1"/>
  <c r="O133" i="1"/>
  <c r="Q133" i="1" s="1"/>
  <c r="N133" i="1"/>
  <c r="L133" i="1"/>
  <c r="K133" i="1"/>
  <c r="M133" i="1" s="1"/>
  <c r="I133" i="1"/>
  <c r="G133" i="1"/>
  <c r="E133" i="1"/>
  <c r="D133" i="1"/>
  <c r="F133" i="1" s="1"/>
  <c r="H133" i="1" s="1"/>
  <c r="J133" i="1" s="1"/>
  <c r="X132" i="1"/>
  <c r="V132" i="1"/>
  <c r="O132" i="1"/>
  <c r="Q132" i="1" s="1"/>
  <c r="J132" i="1"/>
  <c r="H132" i="1"/>
  <c r="V131" i="1"/>
  <c r="X131" i="1" s="1"/>
  <c r="Q131" i="1"/>
  <c r="O131" i="1"/>
  <c r="H131" i="1"/>
  <c r="J131" i="1" s="1"/>
  <c r="T130" i="1"/>
  <c r="V130" i="1" s="1"/>
  <c r="X130" i="1" s="1"/>
  <c r="Q130" i="1"/>
  <c r="O130" i="1"/>
  <c r="M130" i="1"/>
  <c r="F130" i="1"/>
  <c r="H130" i="1" s="1"/>
  <c r="J130" i="1" s="1"/>
  <c r="T129" i="1"/>
  <c r="V129" i="1" s="1"/>
  <c r="X129" i="1" s="1"/>
  <c r="M129" i="1"/>
  <c r="O129" i="1" s="1"/>
  <c r="Q129" i="1" s="1"/>
  <c r="J129" i="1"/>
  <c r="H129" i="1"/>
  <c r="F129" i="1"/>
  <c r="T128" i="1"/>
  <c r="V128" i="1" s="1"/>
  <c r="X128" i="1" s="1"/>
  <c r="M128" i="1"/>
  <c r="O128" i="1" s="1"/>
  <c r="Q128" i="1" s="1"/>
  <c r="F128" i="1"/>
  <c r="H128" i="1" s="1"/>
  <c r="J128" i="1" s="1"/>
  <c r="X127" i="1"/>
  <c r="V127" i="1"/>
  <c r="T127" i="1"/>
  <c r="M127" i="1"/>
  <c r="O127" i="1" s="1"/>
  <c r="Q127" i="1" s="1"/>
  <c r="F127" i="1"/>
  <c r="H127" i="1" s="1"/>
  <c r="J127" i="1" s="1"/>
  <c r="T126" i="1"/>
  <c r="V126" i="1" s="1"/>
  <c r="X126" i="1" s="1"/>
  <c r="Q126" i="1"/>
  <c r="O126" i="1"/>
  <c r="M126" i="1"/>
  <c r="F126" i="1"/>
  <c r="H126" i="1" s="1"/>
  <c r="J126" i="1" s="1"/>
  <c r="T125" i="1"/>
  <c r="V125" i="1" s="1"/>
  <c r="X125" i="1" s="1"/>
  <c r="M125" i="1"/>
  <c r="O125" i="1" s="1"/>
  <c r="Q125" i="1" s="1"/>
  <c r="J125" i="1"/>
  <c r="H125" i="1"/>
  <c r="F125" i="1"/>
  <c r="T124" i="1"/>
  <c r="V124" i="1" s="1"/>
  <c r="X124" i="1" s="1"/>
  <c r="M124" i="1"/>
  <c r="O124" i="1" s="1"/>
  <c r="Q124" i="1" s="1"/>
  <c r="J124" i="1"/>
  <c r="H124" i="1"/>
  <c r="F124" i="1"/>
  <c r="X123" i="1"/>
  <c r="V123" i="1"/>
  <c r="T123" i="1"/>
  <c r="O123" i="1"/>
  <c r="Q123" i="1" s="1"/>
  <c r="M123" i="1"/>
  <c r="F123" i="1"/>
  <c r="H123" i="1" s="1"/>
  <c r="J123" i="1" s="1"/>
  <c r="X122" i="1"/>
  <c r="V122" i="1"/>
  <c r="T122" i="1"/>
  <c r="O122" i="1"/>
  <c r="Q122" i="1" s="1"/>
  <c r="M122" i="1"/>
  <c r="H122" i="1"/>
  <c r="J122" i="1" s="1"/>
  <c r="F122" i="1"/>
  <c r="T121" i="1"/>
  <c r="V121" i="1" s="1"/>
  <c r="X121" i="1" s="1"/>
  <c r="Q121" i="1"/>
  <c r="O121" i="1"/>
  <c r="M121" i="1"/>
  <c r="H121" i="1"/>
  <c r="J121" i="1" s="1"/>
  <c r="F121" i="1"/>
  <c r="T120" i="1"/>
  <c r="V120" i="1" s="1"/>
  <c r="X120" i="1" s="1"/>
  <c r="M120" i="1"/>
  <c r="O120" i="1" s="1"/>
  <c r="Q120" i="1" s="1"/>
  <c r="J120" i="1"/>
  <c r="H120" i="1"/>
  <c r="F120" i="1"/>
  <c r="X119" i="1"/>
  <c r="V119" i="1"/>
  <c r="T119" i="1"/>
  <c r="M119" i="1"/>
  <c r="O119" i="1" s="1"/>
  <c r="Q119" i="1" s="1"/>
  <c r="F119" i="1"/>
  <c r="H119" i="1" s="1"/>
  <c r="J119" i="1" s="1"/>
  <c r="X118" i="1"/>
  <c r="V118" i="1"/>
  <c r="T118" i="1"/>
  <c r="Q118" i="1"/>
  <c r="O118" i="1"/>
  <c r="M118" i="1"/>
  <c r="H118" i="1"/>
  <c r="J118" i="1" s="1"/>
  <c r="F118" i="1"/>
  <c r="W116" i="1"/>
  <c r="U116" i="1"/>
  <c r="V116" i="1" s="1"/>
  <c r="X116" i="1" s="1"/>
  <c r="S116" i="1"/>
  <c r="R116" i="1"/>
  <c r="T116" i="1" s="1"/>
  <c r="P116" i="1"/>
  <c r="N116" i="1"/>
  <c r="M116" i="1"/>
  <c r="L116" i="1"/>
  <c r="K116" i="1"/>
  <c r="I116" i="1"/>
  <c r="G116" i="1"/>
  <c r="F116" i="1"/>
  <c r="H116" i="1" s="1"/>
  <c r="J116" i="1" s="1"/>
  <c r="E116" i="1"/>
  <c r="D116" i="1"/>
  <c r="T115" i="1"/>
  <c r="V115" i="1" s="1"/>
  <c r="X115" i="1" s="1"/>
  <c r="M115" i="1"/>
  <c r="O115" i="1" s="1"/>
  <c r="Q115" i="1" s="1"/>
  <c r="F115" i="1"/>
  <c r="H115" i="1" s="1"/>
  <c r="J115" i="1" s="1"/>
  <c r="X114" i="1"/>
  <c r="V114" i="1"/>
  <c r="T114" i="1"/>
  <c r="M114" i="1"/>
  <c r="O114" i="1" s="1"/>
  <c r="Q114" i="1" s="1"/>
  <c r="F114" i="1"/>
  <c r="H114" i="1" s="1"/>
  <c r="J114" i="1" s="1"/>
  <c r="T113" i="1"/>
  <c r="V113" i="1" s="1"/>
  <c r="X113" i="1" s="1"/>
  <c r="Q113" i="1"/>
  <c r="O113" i="1"/>
  <c r="M113" i="1"/>
  <c r="F113" i="1"/>
  <c r="H113" i="1" s="1"/>
  <c r="J113" i="1" s="1"/>
  <c r="W111" i="1"/>
  <c r="U111" i="1"/>
  <c r="S111" i="1"/>
  <c r="R111" i="1"/>
  <c r="P111" i="1"/>
  <c r="N111" i="1"/>
  <c r="N107" i="1" s="1"/>
  <c r="M111" i="1"/>
  <c r="L111" i="1"/>
  <c r="K111" i="1"/>
  <c r="I111" i="1"/>
  <c r="G111" i="1"/>
  <c r="E111" i="1"/>
  <c r="F111" i="1" s="1"/>
  <c r="H111" i="1" s="1"/>
  <c r="J111" i="1" s="1"/>
  <c r="D111" i="1"/>
  <c r="W110" i="1"/>
  <c r="W167" i="1" s="1"/>
  <c r="U110" i="1"/>
  <c r="U167" i="1" s="1"/>
  <c r="S110" i="1"/>
  <c r="S167" i="1" s="1"/>
  <c r="R110" i="1"/>
  <c r="P110" i="1"/>
  <c r="P167" i="1" s="1"/>
  <c r="N110" i="1"/>
  <c r="N167" i="1" s="1"/>
  <c r="L110" i="1"/>
  <c r="L167" i="1" s="1"/>
  <c r="K110" i="1"/>
  <c r="J110" i="1"/>
  <c r="I110" i="1"/>
  <c r="I167" i="1" s="1"/>
  <c r="G110" i="1"/>
  <c r="G167" i="1" s="1"/>
  <c r="F110" i="1"/>
  <c r="H110" i="1" s="1"/>
  <c r="E110" i="1"/>
  <c r="E167" i="1" s="1"/>
  <c r="D110" i="1"/>
  <c r="W109" i="1"/>
  <c r="U109" i="1"/>
  <c r="T109" i="1"/>
  <c r="V109" i="1" s="1"/>
  <c r="X109" i="1" s="1"/>
  <c r="S109" i="1"/>
  <c r="R109" i="1"/>
  <c r="P109" i="1"/>
  <c r="N109" i="1"/>
  <c r="L109" i="1"/>
  <c r="K109" i="1"/>
  <c r="M109" i="1" s="1"/>
  <c r="O109" i="1" s="1"/>
  <c r="Q109" i="1" s="1"/>
  <c r="I109" i="1"/>
  <c r="G109" i="1"/>
  <c r="E109" i="1"/>
  <c r="D109" i="1"/>
  <c r="F109" i="1" s="1"/>
  <c r="H109" i="1" s="1"/>
  <c r="J109" i="1" s="1"/>
  <c r="W107" i="1"/>
  <c r="U107" i="1"/>
  <c r="S107" i="1"/>
  <c r="P107" i="1"/>
  <c r="M107" i="1"/>
  <c r="L107" i="1"/>
  <c r="K107" i="1"/>
  <c r="I107" i="1"/>
  <c r="G107" i="1"/>
  <c r="D107" i="1"/>
  <c r="X106" i="1"/>
  <c r="Q106" i="1"/>
  <c r="J106" i="1"/>
  <c r="X105" i="1"/>
  <c r="V105" i="1"/>
  <c r="T105" i="1"/>
  <c r="O105" i="1"/>
  <c r="Q105" i="1" s="1"/>
  <c r="M105" i="1"/>
  <c r="F105" i="1"/>
  <c r="H105" i="1" s="1"/>
  <c r="J105" i="1" s="1"/>
  <c r="T104" i="1"/>
  <c r="V104" i="1" s="1"/>
  <c r="X104" i="1" s="1"/>
  <c r="Q104" i="1"/>
  <c r="O104" i="1"/>
  <c r="M104" i="1"/>
  <c r="J104" i="1"/>
  <c r="H104" i="1"/>
  <c r="F104" i="1"/>
  <c r="T103" i="1"/>
  <c r="V103" i="1" s="1"/>
  <c r="X103" i="1" s="1"/>
  <c r="M103" i="1"/>
  <c r="O103" i="1" s="1"/>
  <c r="Q103" i="1" s="1"/>
  <c r="J103" i="1"/>
  <c r="H103" i="1"/>
  <c r="F103" i="1"/>
  <c r="W101" i="1"/>
  <c r="W174" i="1" s="1"/>
  <c r="U101" i="1"/>
  <c r="T101" i="1"/>
  <c r="V101" i="1" s="1"/>
  <c r="X101" i="1" s="1"/>
  <c r="S101" i="1"/>
  <c r="S174" i="1" s="1"/>
  <c r="R101" i="1"/>
  <c r="R174" i="1" s="1"/>
  <c r="P101" i="1"/>
  <c r="P174" i="1" s="1"/>
  <c r="N101" i="1"/>
  <c r="L101" i="1"/>
  <c r="L174" i="1" s="1"/>
  <c r="K101" i="1"/>
  <c r="I101" i="1"/>
  <c r="G101" i="1"/>
  <c r="G174" i="1" s="1"/>
  <c r="E101" i="1"/>
  <c r="D101" i="1"/>
  <c r="X100" i="1"/>
  <c r="V100" i="1"/>
  <c r="T100" i="1"/>
  <c r="Q100" i="1"/>
  <c r="O100" i="1"/>
  <c r="M100" i="1"/>
  <c r="F100" i="1"/>
  <c r="H100" i="1" s="1"/>
  <c r="J100" i="1" s="1"/>
  <c r="W99" i="1"/>
  <c r="U99" i="1"/>
  <c r="S99" i="1"/>
  <c r="R99" i="1"/>
  <c r="T99" i="1" s="1"/>
  <c r="V99" i="1" s="1"/>
  <c r="X99" i="1" s="1"/>
  <c r="P99" i="1"/>
  <c r="N99" i="1"/>
  <c r="M99" i="1"/>
  <c r="L99" i="1"/>
  <c r="K99" i="1"/>
  <c r="I99" i="1"/>
  <c r="G99" i="1"/>
  <c r="F99" i="1"/>
  <c r="H99" i="1" s="1"/>
  <c r="J99" i="1" s="1"/>
  <c r="E99" i="1"/>
  <c r="D99" i="1"/>
  <c r="W98" i="1"/>
  <c r="U98" i="1"/>
  <c r="S98" i="1"/>
  <c r="R98" i="1"/>
  <c r="P98" i="1"/>
  <c r="N98" i="1"/>
  <c r="M98" i="1"/>
  <c r="O98" i="1" s="1"/>
  <c r="Q98" i="1" s="1"/>
  <c r="L98" i="1"/>
  <c r="K98" i="1"/>
  <c r="I98" i="1"/>
  <c r="G98" i="1"/>
  <c r="E98" i="1"/>
  <c r="D98" i="1"/>
  <c r="F98" i="1" s="1"/>
  <c r="H98" i="1" s="1"/>
  <c r="J98" i="1" s="1"/>
  <c r="W96" i="1"/>
  <c r="U96" i="1"/>
  <c r="T96" i="1"/>
  <c r="V96" i="1" s="1"/>
  <c r="X96" i="1" s="1"/>
  <c r="S96" i="1"/>
  <c r="R96" i="1"/>
  <c r="P96" i="1"/>
  <c r="N96" i="1"/>
  <c r="M96" i="1"/>
  <c r="O96" i="1" s="1"/>
  <c r="Q96" i="1" s="1"/>
  <c r="L96" i="1"/>
  <c r="K96" i="1"/>
  <c r="I96" i="1"/>
  <c r="G96" i="1"/>
  <c r="E96" i="1"/>
  <c r="X95" i="1"/>
  <c r="V95" i="1"/>
  <c r="Q95" i="1"/>
  <c r="O95" i="1"/>
  <c r="J95" i="1"/>
  <c r="H95" i="1"/>
  <c r="X94" i="1"/>
  <c r="V94" i="1"/>
  <c r="Q94" i="1"/>
  <c r="O94" i="1"/>
  <c r="J94" i="1"/>
  <c r="H94" i="1"/>
  <c r="X93" i="1"/>
  <c r="V93" i="1"/>
  <c r="Q93" i="1"/>
  <c r="O93" i="1"/>
  <c r="J93" i="1"/>
  <c r="H93" i="1"/>
  <c r="X92" i="1"/>
  <c r="V92" i="1"/>
  <c r="T92" i="1"/>
  <c r="O92" i="1"/>
  <c r="Q92" i="1" s="1"/>
  <c r="M92" i="1"/>
  <c r="F92" i="1"/>
  <c r="H92" i="1" s="1"/>
  <c r="J92" i="1" s="1"/>
  <c r="X91" i="1"/>
  <c r="V91" i="1"/>
  <c r="T91" i="1"/>
  <c r="Q91" i="1"/>
  <c r="O91" i="1"/>
  <c r="M91" i="1"/>
  <c r="H91" i="1"/>
  <c r="J91" i="1" s="1"/>
  <c r="F91" i="1"/>
  <c r="T90" i="1"/>
  <c r="V90" i="1" s="1"/>
  <c r="X90" i="1" s="1"/>
  <c r="Q90" i="1"/>
  <c r="O90" i="1"/>
  <c r="M90" i="1"/>
  <c r="J90" i="1"/>
  <c r="H90" i="1"/>
  <c r="F90" i="1"/>
  <c r="E90" i="1"/>
  <c r="X89" i="1"/>
  <c r="V89" i="1"/>
  <c r="T89" i="1"/>
  <c r="O89" i="1"/>
  <c r="Q89" i="1" s="1"/>
  <c r="M89" i="1"/>
  <c r="F89" i="1"/>
  <c r="H89" i="1" s="1"/>
  <c r="J89" i="1" s="1"/>
  <c r="E89" i="1"/>
  <c r="T88" i="1"/>
  <c r="V88" i="1" s="1"/>
  <c r="X88" i="1" s="1"/>
  <c r="L88" i="1"/>
  <c r="L52" i="1" s="1"/>
  <c r="J88" i="1"/>
  <c r="H88" i="1"/>
  <c r="F88" i="1"/>
  <c r="X87" i="1"/>
  <c r="V87" i="1"/>
  <c r="T87" i="1"/>
  <c r="O87" i="1"/>
  <c r="Q87" i="1" s="1"/>
  <c r="M87" i="1"/>
  <c r="L87" i="1"/>
  <c r="H87" i="1"/>
  <c r="J87" i="1" s="1"/>
  <c r="F87" i="1"/>
  <c r="T86" i="1"/>
  <c r="V86" i="1" s="1"/>
  <c r="X86" i="1" s="1"/>
  <c r="Q86" i="1"/>
  <c r="O86" i="1"/>
  <c r="M86" i="1"/>
  <c r="J86" i="1"/>
  <c r="H86" i="1"/>
  <c r="F86" i="1"/>
  <c r="V85" i="1"/>
  <c r="X85" i="1" s="1"/>
  <c r="T85" i="1"/>
  <c r="M85" i="1"/>
  <c r="O85" i="1" s="1"/>
  <c r="Q85" i="1" s="1"/>
  <c r="J85" i="1"/>
  <c r="H85" i="1"/>
  <c r="F85" i="1"/>
  <c r="W83" i="1"/>
  <c r="U83" i="1"/>
  <c r="T83" i="1"/>
  <c r="V83" i="1" s="1"/>
  <c r="X83" i="1" s="1"/>
  <c r="S83" i="1"/>
  <c r="R83" i="1"/>
  <c r="P83" i="1"/>
  <c r="N83" i="1"/>
  <c r="L83" i="1"/>
  <c r="K83" i="1"/>
  <c r="M83" i="1" s="1"/>
  <c r="O83" i="1" s="1"/>
  <c r="Q83" i="1" s="1"/>
  <c r="I83" i="1"/>
  <c r="G83" i="1"/>
  <c r="E83" i="1"/>
  <c r="D83" i="1"/>
  <c r="X82" i="1"/>
  <c r="V82" i="1"/>
  <c r="T82" i="1"/>
  <c r="Q82" i="1"/>
  <c r="O82" i="1"/>
  <c r="M82" i="1"/>
  <c r="H82" i="1"/>
  <c r="J82" i="1" s="1"/>
  <c r="F82" i="1"/>
  <c r="W80" i="1"/>
  <c r="U80" i="1"/>
  <c r="S80" i="1"/>
  <c r="R80" i="1"/>
  <c r="P80" i="1"/>
  <c r="N80" i="1"/>
  <c r="M80" i="1"/>
  <c r="L80" i="1"/>
  <c r="K80" i="1"/>
  <c r="I80" i="1"/>
  <c r="G80" i="1"/>
  <c r="F80" i="1"/>
  <c r="H80" i="1" s="1"/>
  <c r="J80" i="1" s="1"/>
  <c r="E80" i="1"/>
  <c r="D80" i="1"/>
  <c r="V79" i="1"/>
  <c r="X79" i="1" s="1"/>
  <c r="T79" i="1"/>
  <c r="M79" i="1"/>
  <c r="O79" i="1" s="1"/>
  <c r="Q79" i="1" s="1"/>
  <c r="J79" i="1"/>
  <c r="H79" i="1"/>
  <c r="F79" i="1"/>
  <c r="X78" i="1"/>
  <c r="V78" i="1"/>
  <c r="T78" i="1"/>
  <c r="O78" i="1"/>
  <c r="Q78" i="1" s="1"/>
  <c r="M78" i="1"/>
  <c r="F78" i="1"/>
  <c r="H78" i="1" s="1"/>
  <c r="J78" i="1" s="1"/>
  <c r="T77" i="1"/>
  <c r="V77" i="1" s="1"/>
  <c r="X77" i="1" s="1"/>
  <c r="M77" i="1"/>
  <c r="O77" i="1" s="1"/>
  <c r="Q77" i="1" s="1"/>
  <c r="F77" i="1"/>
  <c r="H77" i="1" s="1"/>
  <c r="W75" i="1"/>
  <c r="W173" i="1" s="1"/>
  <c r="U75" i="1"/>
  <c r="U173" i="1" s="1"/>
  <c r="S75" i="1"/>
  <c r="S173" i="1" s="1"/>
  <c r="R75" i="1"/>
  <c r="P75" i="1"/>
  <c r="N75" i="1"/>
  <c r="L75" i="1"/>
  <c r="K75" i="1"/>
  <c r="G75" i="1"/>
  <c r="G173" i="1" s="1"/>
  <c r="E75" i="1"/>
  <c r="E173" i="1" s="1"/>
  <c r="D75" i="1"/>
  <c r="X74" i="1"/>
  <c r="V74" i="1"/>
  <c r="T74" i="1"/>
  <c r="O74" i="1"/>
  <c r="Q74" i="1" s="1"/>
  <c r="M74" i="1"/>
  <c r="F74" i="1"/>
  <c r="H74" i="1" s="1"/>
  <c r="J74" i="1" s="1"/>
  <c r="X73" i="1"/>
  <c r="V73" i="1"/>
  <c r="T73" i="1"/>
  <c r="Q73" i="1"/>
  <c r="O73" i="1"/>
  <c r="M73" i="1"/>
  <c r="H73" i="1"/>
  <c r="J73" i="1" s="1"/>
  <c r="F73" i="1"/>
  <c r="T72" i="1"/>
  <c r="V72" i="1" s="1"/>
  <c r="X72" i="1" s="1"/>
  <c r="Q72" i="1"/>
  <c r="O72" i="1"/>
  <c r="M72" i="1"/>
  <c r="J72" i="1"/>
  <c r="H72" i="1"/>
  <c r="F72" i="1"/>
  <c r="V71" i="1"/>
  <c r="X71" i="1" s="1"/>
  <c r="T71" i="1"/>
  <c r="M71" i="1"/>
  <c r="O71" i="1" s="1"/>
  <c r="Q71" i="1" s="1"/>
  <c r="J71" i="1"/>
  <c r="H71" i="1"/>
  <c r="F71" i="1"/>
  <c r="X70" i="1"/>
  <c r="V70" i="1"/>
  <c r="T70" i="1"/>
  <c r="O70" i="1"/>
  <c r="Q70" i="1" s="1"/>
  <c r="M70" i="1"/>
  <c r="F70" i="1"/>
  <c r="H70" i="1" s="1"/>
  <c r="J70" i="1" s="1"/>
  <c r="X69" i="1"/>
  <c r="V69" i="1"/>
  <c r="T69" i="1"/>
  <c r="Q69" i="1"/>
  <c r="O69" i="1"/>
  <c r="M69" i="1"/>
  <c r="H69" i="1"/>
  <c r="J69" i="1" s="1"/>
  <c r="F69" i="1"/>
  <c r="T68" i="1"/>
  <c r="V68" i="1" s="1"/>
  <c r="X68" i="1" s="1"/>
  <c r="Q68" i="1"/>
  <c r="O68" i="1"/>
  <c r="M68" i="1"/>
  <c r="J68" i="1"/>
  <c r="H68" i="1"/>
  <c r="F68" i="1"/>
  <c r="V67" i="1"/>
  <c r="X67" i="1" s="1"/>
  <c r="T67" i="1"/>
  <c r="M67" i="1"/>
  <c r="O67" i="1" s="1"/>
  <c r="Q67" i="1" s="1"/>
  <c r="J67" i="1"/>
  <c r="H67" i="1"/>
  <c r="F67" i="1"/>
  <c r="X66" i="1"/>
  <c r="V66" i="1"/>
  <c r="T66" i="1"/>
  <c r="O66" i="1"/>
  <c r="Q66" i="1" s="1"/>
  <c r="M66" i="1"/>
  <c r="F66" i="1"/>
  <c r="H66" i="1" s="1"/>
  <c r="J66" i="1" s="1"/>
  <c r="X65" i="1"/>
  <c r="V65" i="1"/>
  <c r="T65" i="1"/>
  <c r="Q65" i="1"/>
  <c r="O65" i="1"/>
  <c r="M65" i="1"/>
  <c r="H65" i="1"/>
  <c r="J65" i="1" s="1"/>
  <c r="F65" i="1"/>
  <c r="T64" i="1"/>
  <c r="V64" i="1" s="1"/>
  <c r="X64" i="1" s="1"/>
  <c r="Q64" i="1"/>
  <c r="O64" i="1"/>
  <c r="M64" i="1"/>
  <c r="J64" i="1"/>
  <c r="H64" i="1"/>
  <c r="F64" i="1"/>
  <c r="V63" i="1"/>
  <c r="X63" i="1" s="1"/>
  <c r="T63" i="1"/>
  <c r="M63" i="1"/>
  <c r="O63" i="1" s="1"/>
  <c r="Q63" i="1" s="1"/>
  <c r="J63" i="1"/>
  <c r="H63" i="1"/>
  <c r="F63" i="1"/>
  <c r="X62" i="1"/>
  <c r="V62" i="1"/>
  <c r="T62" i="1"/>
  <c r="O62" i="1"/>
  <c r="Q62" i="1" s="1"/>
  <c r="M62" i="1"/>
  <c r="F62" i="1"/>
  <c r="H62" i="1" s="1"/>
  <c r="J62" i="1" s="1"/>
  <c r="X61" i="1"/>
  <c r="V61" i="1"/>
  <c r="T61" i="1"/>
  <c r="Q61" i="1"/>
  <c r="O61" i="1"/>
  <c r="M61" i="1"/>
  <c r="H61" i="1"/>
  <c r="J61" i="1" s="1"/>
  <c r="F61" i="1"/>
  <c r="T60" i="1"/>
  <c r="V60" i="1" s="1"/>
  <c r="X60" i="1" s="1"/>
  <c r="Q60" i="1"/>
  <c r="O60" i="1"/>
  <c r="M60" i="1"/>
  <c r="J60" i="1"/>
  <c r="H60" i="1"/>
  <c r="F60" i="1"/>
  <c r="V59" i="1"/>
  <c r="X59" i="1" s="1"/>
  <c r="T59" i="1"/>
  <c r="M59" i="1"/>
  <c r="O59" i="1" s="1"/>
  <c r="Q59" i="1" s="1"/>
  <c r="J59" i="1"/>
  <c r="H59" i="1"/>
  <c r="F59" i="1"/>
  <c r="X58" i="1"/>
  <c r="V58" i="1"/>
  <c r="T58" i="1"/>
  <c r="O58" i="1"/>
  <c r="Q58" i="1" s="1"/>
  <c r="M58" i="1"/>
  <c r="F58" i="1"/>
  <c r="H58" i="1" s="1"/>
  <c r="J58" i="1" s="1"/>
  <c r="X57" i="1"/>
  <c r="V57" i="1"/>
  <c r="T57" i="1"/>
  <c r="Q57" i="1"/>
  <c r="O57" i="1"/>
  <c r="M57" i="1"/>
  <c r="H57" i="1"/>
  <c r="J57" i="1" s="1"/>
  <c r="F57" i="1"/>
  <c r="T56" i="1"/>
  <c r="V56" i="1" s="1"/>
  <c r="X56" i="1" s="1"/>
  <c r="Q56" i="1"/>
  <c r="O56" i="1"/>
  <c r="M56" i="1"/>
  <c r="J56" i="1"/>
  <c r="H56" i="1"/>
  <c r="F56" i="1"/>
  <c r="V55" i="1"/>
  <c r="X55" i="1" s="1"/>
  <c r="T55" i="1"/>
  <c r="M55" i="1"/>
  <c r="O55" i="1" s="1"/>
  <c r="Q55" i="1" s="1"/>
  <c r="J55" i="1"/>
  <c r="H55" i="1"/>
  <c r="F55" i="1"/>
  <c r="X54" i="1"/>
  <c r="W54" i="1"/>
  <c r="U54" i="1"/>
  <c r="T54" i="1"/>
  <c r="V54" i="1" s="1"/>
  <c r="S54" i="1"/>
  <c r="S168" i="1" s="1"/>
  <c r="R54" i="1"/>
  <c r="P54" i="1"/>
  <c r="N54" i="1"/>
  <c r="L54" i="1"/>
  <c r="L168" i="1" s="1"/>
  <c r="K54" i="1"/>
  <c r="I54" i="1"/>
  <c r="G54" i="1"/>
  <c r="E54" i="1"/>
  <c r="D54" i="1"/>
  <c r="W53" i="1"/>
  <c r="U53" i="1"/>
  <c r="T53" i="1"/>
  <c r="S53" i="1"/>
  <c r="R53" i="1"/>
  <c r="Q53" i="1"/>
  <c r="P53" i="1"/>
  <c r="N53" i="1"/>
  <c r="M53" i="1"/>
  <c r="O53" i="1" s="1"/>
  <c r="L53" i="1"/>
  <c r="K53" i="1"/>
  <c r="I53" i="1"/>
  <c r="G53" i="1"/>
  <c r="E53" i="1"/>
  <c r="D53" i="1"/>
  <c r="W52" i="1"/>
  <c r="U52" i="1"/>
  <c r="S52" i="1"/>
  <c r="R52" i="1"/>
  <c r="P52" i="1"/>
  <c r="N52" i="1"/>
  <c r="K52" i="1"/>
  <c r="G52" i="1"/>
  <c r="E52" i="1"/>
  <c r="F52" i="1" s="1"/>
  <c r="H52" i="1" s="1"/>
  <c r="D52" i="1"/>
  <c r="G50" i="1"/>
  <c r="X49" i="1"/>
  <c r="V49" i="1"/>
  <c r="Q49" i="1"/>
  <c r="O49" i="1"/>
  <c r="J49" i="1"/>
  <c r="H49" i="1"/>
  <c r="T48" i="1"/>
  <c r="V48" i="1" s="1"/>
  <c r="X48" i="1" s="1"/>
  <c r="Q48" i="1"/>
  <c r="O48" i="1"/>
  <c r="M48" i="1"/>
  <c r="J48" i="1"/>
  <c r="H48" i="1"/>
  <c r="F48" i="1"/>
  <c r="V47" i="1"/>
  <c r="X47" i="1" s="1"/>
  <c r="T47" i="1"/>
  <c r="M47" i="1"/>
  <c r="O47" i="1" s="1"/>
  <c r="Q47" i="1" s="1"/>
  <c r="J47" i="1"/>
  <c r="H47" i="1"/>
  <c r="F47" i="1"/>
  <c r="W45" i="1"/>
  <c r="U45" i="1"/>
  <c r="T45" i="1"/>
  <c r="V45" i="1" s="1"/>
  <c r="X45" i="1" s="1"/>
  <c r="S45" i="1"/>
  <c r="R45" i="1"/>
  <c r="P45" i="1"/>
  <c r="N45" i="1"/>
  <c r="L45" i="1"/>
  <c r="K45" i="1"/>
  <c r="I45" i="1"/>
  <c r="H45" i="1"/>
  <c r="J45" i="1" s="1"/>
  <c r="G45" i="1"/>
  <c r="E45" i="1"/>
  <c r="D45" i="1"/>
  <c r="F45" i="1" s="1"/>
  <c r="X44" i="1"/>
  <c r="V44" i="1"/>
  <c r="O44" i="1"/>
  <c r="Q44" i="1" s="1"/>
  <c r="J44" i="1"/>
  <c r="H44" i="1"/>
  <c r="V43" i="1"/>
  <c r="X43" i="1" s="1"/>
  <c r="T43" i="1"/>
  <c r="M43" i="1"/>
  <c r="O43" i="1" s="1"/>
  <c r="Q43" i="1" s="1"/>
  <c r="J43" i="1"/>
  <c r="H43" i="1"/>
  <c r="F43" i="1"/>
  <c r="X42" i="1"/>
  <c r="V42" i="1"/>
  <c r="T42" i="1"/>
  <c r="O42" i="1"/>
  <c r="Q42" i="1" s="1"/>
  <c r="M42" i="1"/>
  <c r="F42" i="1"/>
  <c r="H42" i="1" s="1"/>
  <c r="J42" i="1" s="1"/>
  <c r="W40" i="1"/>
  <c r="U40" i="1"/>
  <c r="U171" i="1" s="1"/>
  <c r="T40" i="1"/>
  <c r="V40" i="1" s="1"/>
  <c r="X40" i="1" s="1"/>
  <c r="S40" i="1"/>
  <c r="R40" i="1"/>
  <c r="P40" i="1"/>
  <c r="N40" i="1"/>
  <c r="M40" i="1"/>
  <c r="O40" i="1" s="1"/>
  <c r="Q40" i="1" s="1"/>
  <c r="L40" i="1"/>
  <c r="K40" i="1"/>
  <c r="I40" i="1"/>
  <c r="G40" i="1"/>
  <c r="E40" i="1"/>
  <c r="D40" i="1"/>
  <c r="F40" i="1" s="1"/>
  <c r="H40" i="1" s="1"/>
  <c r="X39" i="1"/>
  <c r="V39" i="1"/>
  <c r="Q39" i="1"/>
  <c r="O39" i="1"/>
  <c r="J39" i="1"/>
  <c r="H39" i="1"/>
  <c r="X38" i="1"/>
  <c r="V38" i="1"/>
  <c r="T38" i="1"/>
  <c r="O38" i="1"/>
  <c r="Q38" i="1" s="1"/>
  <c r="M38" i="1"/>
  <c r="F38" i="1"/>
  <c r="H38" i="1" s="1"/>
  <c r="J38" i="1" s="1"/>
  <c r="X37" i="1"/>
  <c r="V37" i="1"/>
  <c r="T37" i="1"/>
  <c r="Q37" i="1"/>
  <c r="O37" i="1"/>
  <c r="M37" i="1"/>
  <c r="H37" i="1"/>
  <c r="J37" i="1" s="1"/>
  <c r="F37" i="1"/>
  <c r="T36" i="1"/>
  <c r="V36" i="1" s="1"/>
  <c r="X36" i="1" s="1"/>
  <c r="P36" i="1"/>
  <c r="M36" i="1"/>
  <c r="O36" i="1" s="1"/>
  <c r="Q36" i="1" s="1"/>
  <c r="J36" i="1"/>
  <c r="H36" i="1"/>
  <c r="F36" i="1"/>
  <c r="W34" i="1"/>
  <c r="U34" i="1"/>
  <c r="T34" i="1"/>
  <c r="V34" i="1" s="1"/>
  <c r="X34" i="1" s="1"/>
  <c r="S34" i="1"/>
  <c r="R34" i="1"/>
  <c r="P34" i="1"/>
  <c r="P18" i="1" s="1"/>
  <c r="N34" i="1"/>
  <c r="L34" i="1"/>
  <c r="K34" i="1"/>
  <c r="I34" i="1"/>
  <c r="G34" i="1"/>
  <c r="E34" i="1"/>
  <c r="D34" i="1"/>
  <c r="X33" i="1"/>
  <c r="V33" i="1"/>
  <c r="T33" i="1"/>
  <c r="Q33" i="1"/>
  <c r="O33" i="1"/>
  <c r="M33" i="1"/>
  <c r="H33" i="1"/>
  <c r="J33" i="1" s="1"/>
  <c r="F33" i="1"/>
  <c r="T32" i="1"/>
  <c r="V32" i="1" s="1"/>
  <c r="X32" i="1" s="1"/>
  <c r="Q32" i="1"/>
  <c r="O32" i="1"/>
  <c r="M32" i="1"/>
  <c r="J32" i="1"/>
  <c r="H32" i="1"/>
  <c r="F32" i="1"/>
  <c r="Q31" i="1"/>
  <c r="J31" i="1"/>
  <c r="W29" i="1"/>
  <c r="W172" i="1" s="1"/>
  <c r="U29" i="1"/>
  <c r="T29" i="1"/>
  <c r="V29" i="1" s="1"/>
  <c r="X29" i="1" s="1"/>
  <c r="S29" i="1"/>
  <c r="S172" i="1" s="1"/>
  <c r="R29" i="1"/>
  <c r="R172" i="1" s="1"/>
  <c r="T172" i="1" s="1"/>
  <c r="P29" i="1"/>
  <c r="P172" i="1" s="1"/>
  <c r="N29" i="1"/>
  <c r="N172" i="1" s="1"/>
  <c r="M29" i="1"/>
  <c r="O29" i="1" s="1"/>
  <c r="Q29" i="1" s="1"/>
  <c r="L29" i="1"/>
  <c r="L172" i="1" s="1"/>
  <c r="K29" i="1"/>
  <c r="K172" i="1" s="1"/>
  <c r="I29" i="1"/>
  <c r="G29" i="1"/>
  <c r="G172" i="1" s="1"/>
  <c r="E29" i="1"/>
  <c r="D29" i="1"/>
  <c r="D172" i="1" s="1"/>
  <c r="X28" i="1"/>
  <c r="V28" i="1"/>
  <c r="Q28" i="1"/>
  <c r="O28" i="1"/>
  <c r="J28" i="1"/>
  <c r="H28" i="1"/>
  <c r="X27" i="1"/>
  <c r="V27" i="1"/>
  <c r="T27" i="1"/>
  <c r="O27" i="1"/>
  <c r="Q27" i="1" s="1"/>
  <c r="M27" i="1"/>
  <c r="F27" i="1"/>
  <c r="H27" i="1" s="1"/>
  <c r="J27" i="1" s="1"/>
  <c r="X26" i="1"/>
  <c r="V26" i="1"/>
  <c r="T26" i="1"/>
  <c r="Q26" i="1"/>
  <c r="O26" i="1"/>
  <c r="M26" i="1"/>
  <c r="H26" i="1"/>
  <c r="J26" i="1" s="1"/>
  <c r="F26" i="1"/>
  <c r="W24" i="1"/>
  <c r="W171" i="1" s="1"/>
  <c r="U24" i="1"/>
  <c r="S24" i="1"/>
  <c r="S171" i="1" s="1"/>
  <c r="R24" i="1"/>
  <c r="P24" i="1"/>
  <c r="N24" i="1"/>
  <c r="L24" i="1"/>
  <c r="K24" i="1"/>
  <c r="K171" i="1" s="1"/>
  <c r="I24" i="1"/>
  <c r="G24" i="1"/>
  <c r="G171" i="1" s="1"/>
  <c r="F24" i="1"/>
  <c r="H24" i="1" s="1"/>
  <c r="J24" i="1" s="1"/>
  <c r="E24" i="1"/>
  <c r="E171" i="1" s="1"/>
  <c r="D24" i="1"/>
  <c r="W23" i="1"/>
  <c r="W169" i="1" s="1"/>
  <c r="U23" i="1"/>
  <c r="U169" i="1" s="1"/>
  <c r="S23" i="1"/>
  <c r="R23" i="1"/>
  <c r="R169" i="1" s="1"/>
  <c r="P23" i="1"/>
  <c r="P169" i="1" s="1"/>
  <c r="N23" i="1"/>
  <c r="N169" i="1" s="1"/>
  <c r="L23" i="1"/>
  <c r="L169" i="1" s="1"/>
  <c r="K23" i="1"/>
  <c r="I23" i="1"/>
  <c r="I169" i="1" s="1"/>
  <c r="G23" i="1"/>
  <c r="G169" i="1" s="1"/>
  <c r="E23" i="1"/>
  <c r="E169" i="1" s="1"/>
  <c r="D23" i="1"/>
  <c r="D169" i="1" s="1"/>
  <c r="F169" i="1" s="1"/>
  <c r="W22" i="1"/>
  <c r="U22" i="1"/>
  <c r="T22" i="1"/>
  <c r="V22" i="1" s="1"/>
  <c r="X22" i="1" s="1"/>
  <c r="S22" i="1"/>
  <c r="R22" i="1"/>
  <c r="P22" i="1"/>
  <c r="N22" i="1"/>
  <c r="L22" i="1"/>
  <c r="M22" i="1" s="1"/>
  <c r="O22" i="1" s="1"/>
  <c r="Q22" i="1" s="1"/>
  <c r="K22" i="1"/>
  <c r="I22" i="1"/>
  <c r="H22" i="1"/>
  <c r="J22" i="1" s="1"/>
  <c r="G22" i="1"/>
  <c r="E22" i="1"/>
  <c r="D22" i="1"/>
  <c r="F22" i="1" s="1"/>
  <c r="W21" i="1"/>
  <c r="W166" i="1" s="1"/>
  <c r="U21" i="1"/>
  <c r="S21" i="1"/>
  <c r="S166" i="1" s="1"/>
  <c r="R21" i="1"/>
  <c r="R166" i="1" s="1"/>
  <c r="T166" i="1" s="1"/>
  <c r="Q21" i="1"/>
  <c r="P21" i="1"/>
  <c r="P166" i="1" s="1"/>
  <c r="N21" i="1"/>
  <c r="M21" i="1"/>
  <c r="O21" i="1" s="1"/>
  <c r="L21" i="1"/>
  <c r="L166" i="1" s="1"/>
  <c r="K21" i="1"/>
  <c r="K166" i="1" s="1"/>
  <c r="M166" i="1" s="1"/>
  <c r="I21" i="1"/>
  <c r="I166" i="1" s="1"/>
  <c r="G21" i="1"/>
  <c r="G166" i="1" s="1"/>
  <c r="E21" i="1"/>
  <c r="D21" i="1"/>
  <c r="D166" i="1" s="1"/>
  <c r="W20" i="1"/>
  <c r="U20" i="1"/>
  <c r="S20" i="1"/>
  <c r="R20" i="1"/>
  <c r="T20" i="1" s="1"/>
  <c r="V20" i="1" s="1"/>
  <c r="X20" i="1" s="1"/>
  <c r="P20" i="1"/>
  <c r="N20" i="1"/>
  <c r="L20" i="1"/>
  <c r="K20" i="1"/>
  <c r="M20" i="1" s="1"/>
  <c r="I20" i="1"/>
  <c r="G20" i="1"/>
  <c r="F20" i="1"/>
  <c r="H20" i="1" s="1"/>
  <c r="J20" i="1" s="1"/>
  <c r="E20" i="1"/>
  <c r="D20" i="1"/>
  <c r="W18" i="1"/>
  <c r="S18" i="1"/>
  <c r="K18" i="1"/>
  <c r="G18" i="1"/>
  <c r="N50" i="1" l="1"/>
  <c r="P50" i="1"/>
  <c r="T52" i="1"/>
  <c r="V52" i="1" s="1"/>
  <c r="X52" i="1" s="1"/>
  <c r="S50" i="1"/>
  <c r="U50" i="1"/>
  <c r="S164" i="1"/>
  <c r="F75" i="1"/>
  <c r="H75" i="1" s="1"/>
  <c r="E50" i="1"/>
  <c r="T75" i="1"/>
  <c r="V75" i="1" s="1"/>
  <c r="L50" i="1"/>
  <c r="M52" i="1"/>
  <c r="O52" i="1" s="1"/>
  <c r="Q52" i="1" s="1"/>
  <c r="P164" i="1"/>
  <c r="F34" i="1"/>
  <c r="H34" i="1" s="1"/>
  <c r="J34" i="1" s="1"/>
  <c r="D18" i="1"/>
  <c r="M75" i="1"/>
  <c r="O75" i="1" s="1"/>
  <c r="Q75" i="1" s="1"/>
  <c r="K173" i="1"/>
  <c r="I171" i="1"/>
  <c r="N171" i="1"/>
  <c r="N18" i="1"/>
  <c r="N164" i="1" s="1"/>
  <c r="E172" i="1"/>
  <c r="E18" i="1"/>
  <c r="U172" i="1"/>
  <c r="U18" i="1"/>
  <c r="M34" i="1"/>
  <c r="O34" i="1" s="1"/>
  <c r="Q34" i="1" s="1"/>
  <c r="J40" i="1"/>
  <c r="K50" i="1"/>
  <c r="K164" i="1" s="1"/>
  <c r="W50" i="1"/>
  <c r="W164" i="1" s="1"/>
  <c r="X75" i="1"/>
  <c r="R50" i="1"/>
  <c r="T50" i="1" s="1"/>
  <c r="V50" i="1" s="1"/>
  <c r="T80" i="1"/>
  <c r="V80" i="1" s="1"/>
  <c r="X80" i="1" s="1"/>
  <c r="E166" i="1"/>
  <c r="F21" i="1"/>
  <c r="H21" i="1" s="1"/>
  <c r="J21" i="1" s="1"/>
  <c r="K169" i="1"/>
  <c r="M169" i="1" s="1"/>
  <c r="O169" i="1" s="1"/>
  <c r="Q169" i="1" s="1"/>
  <c r="M23" i="1"/>
  <c r="O23" i="1" s="1"/>
  <c r="Q23" i="1" s="1"/>
  <c r="O20" i="1"/>
  <c r="Q20" i="1" s="1"/>
  <c r="S169" i="1"/>
  <c r="T23" i="1"/>
  <c r="V23" i="1" s="1"/>
  <c r="X23" i="1" s="1"/>
  <c r="V172" i="1"/>
  <c r="X172" i="1" s="1"/>
  <c r="L18" i="1"/>
  <c r="M45" i="1"/>
  <c r="O45" i="1" s="1"/>
  <c r="Q45" i="1" s="1"/>
  <c r="D168" i="1"/>
  <c r="F54" i="1"/>
  <c r="H54" i="1" s="1"/>
  <c r="J54" i="1" s="1"/>
  <c r="P168" i="1"/>
  <c r="J77" i="1"/>
  <c r="O80" i="1"/>
  <c r="Q80" i="1" s="1"/>
  <c r="F83" i="1"/>
  <c r="H83" i="1" s="1"/>
  <c r="J83" i="1" s="1"/>
  <c r="D50" i="1"/>
  <c r="F50" i="1" s="1"/>
  <c r="H50" i="1" s="1"/>
  <c r="F172" i="1"/>
  <c r="H172" i="1" s="1"/>
  <c r="J172" i="1" s="1"/>
  <c r="G164" i="1"/>
  <c r="U166" i="1"/>
  <c r="V166" i="1" s="1"/>
  <c r="X166" i="1" s="1"/>
  <c r="R171" i="1"/>
  <c r="T171" i="1" s="1"/>
  <c r="V171" i="1" s="1"/>
  <c r="X171" i="1" s="1"/>
  <c r="R18" i="1"/>
  <c r="T24" i="1"/>
  <c r="V24" i="1" s="1"/>
  <c r="X24" i="1" s="1"/>
  <c r="I172" i="1"/>
  <c r="I18" i="1"/>
  <c r="F53" i="1"/>
  <c r="H53" i="1" s="1"/>
  <c r="J53" i="1" s="1"/>
  <c r="V53" i="1"/>
  <c r="X53" i="1" s="1"/>
  <c r="M54" i="1"/>
  <c r="O54" i="1" s="1"/>
  <c r="Q54" i="1" s="1"/>
  <c r="I52" i="1"/>
  <c r="J52" i="1" s="1"/>
  <c r="I75" i="1"/>
  <c r="N166" i="1"/>
  <c r="O166" i="1" s="1"/>
  <c r="Q166" i="1" s="1"/>
  <c r="F29" i="1"/>
  <c r="H29" i="1" s="1"/>
  <c r="J29" i="1" s="1"/>
  <c r="E168" i="1"/>
  <c r="I168" i="1"/>
  <c r="U168" i="1"/>
  <c r="D173" i="1"/>
  <c r="F173" i="1" s="1"/>
  <c r="H173" i="1" s="1"/>
  <c r="L173" i="1"/>
  <c r="P173" i="1"/>
  <c r="M88" i="1"/>
  <c r="O88" i="1" s="1"/>
  <c r="Q88" i="1" s="1"/>
  <c r="T98" i="1"/>
  <c r="V98" i="1" s="1"/>
  <c r="X98" i="1" s="1"/>
  <c r="K174" i="1"/>
  <c r="M174" i="1" s="1"/>
  <c r="M101" i="1"/>
  <c r="O101" i="1" s="1"/>
  <c r="Q101" i="1" s="1"/>
  <c r="E107" i="1"/>
  <c r="K167" i="1"/>
  <c r="M167" i="1" s="1"/>
  <c r="O167" i="1" s="1"/>
  <c r="Q167" i="1" s="1"/>
  <c r="M110" i="1"/>
  <c r="O110" i="1" s="1"/>
  <c r="Q110" i="1" s="1"/>
  <c r="J175" i="1"/>
  <c r="F107" i="1"/>
  <c r="H107" i="1" s="1"/>
  <c r="J107" i="1" s="1"/>
  <c r="D171" i="1"/>
  <c r="F171" i="1" s="1"/>
  <c r="H171" i="1" s="1"/>
  <c r="L171" i="1"/>
  <c r="M171" i="1" s="1"/>
  <c r="O171" i="1" s="1"/>
  <c r="P171" i="1"/>
  <c r="M172" i="1"/>
  <c r="O172" i="1" s="1"/>
  <c r="Q172" i="1" s="1"/>
  <c r="N168" i="1"/>
  <c r="R168" i="1"/>
  <c r="T168" i="1" s="1"/>
  <c r="V168" i="1" s="1"/>
  <c r="X168" i="1" s="1"/>
  <c r="T174" i="1"/>
  <c r="R167" i="1"/>
  <c r="T167" i="1" s="1"/>
  <c r="V167" i="1" s="1"/>
  <c r="X167" i="1" s="1"/>
  <c r="T110" i="1"/>
  <c r="V110" i="1" s="1"/>
  <c r="X110" i="1" s="1"/>
  <c r="O116" i="1"/>
  <c r="Q116" i="1" s="1"/>
  <c r="D174" i="1"/>
  <c r="F101" i="1"/>
  <c r="H101" i="1" s="1"/>
  <c r="J101" i="1" s="1"/>
  <c r="H169" i="1"/>
  <c r="J169" i="1" s="1"/>
  <c r="F166" i="1"/>
  <c r="H166" i="1" s="1"/>
  <c r="J166" i="1" s="1"/>
  <c r="T21" i="1"/>
  <c r="V21" i="1" s="1"/>
  <c r="X21" i="1" s="1"/>
  <c r="F23" i="1"/>
  <c r="H23" i="1" s="1"/>
  <c r="J23" i="1" s="1"/>
  <c r="T169" i="1"/>
  <c r="V169" i="1" s="1"/>
  <c r="X169" i="1" s="1"/>
  <c r="M24" i="1"/>
  <c r="O24" i="1" s="1"/>
  <c r="Q24" i="1" s="1"/>
  <c r="G168" i="1"/>
  <c r="K168" i="1"/>
  <c r="M168" i="1" s="1"/>
  <c r="W168" i="1"/>
  <c r="N173" i="1"/>
  <c r="R173" i="1"/>
  <c r="T173" i="1" s="1"/>
  <c r="V173" i="1" s="1"/>
  <c r="X173" i="1" s="1"/>
  <c r="D96" i="1"/>
  <c r="F96" i="1" s="1"/>
  <c r="H96" i="1" s="1"/>
  <c r="J96" i="1" s="1"/>
  <c r="O99" i="1"/>
  <c r="Q99" i="1" s="1"/>
  <c r="N174" i="1"/>
  <c r="O107" i="1"/>
  <c r="Q107" i="1" s="1"/>
  <c r="O111" i="1"/>
  <c r="Q111" i="1" s="1"/>
  <c r="T111" i="1"/>
  <c r="V111" i="1" s="1"/>
  <c r="X111" i="1" s="1"/>
  <c r="R107" i="1"/>
  <c r="T107" i="1" s="1"/>
  <c r="V107" i="1" s="1"/>
  <c r="X107" i="1" s="1"/>
  <c r="F136" i="1"/>
  <c r="H136" i="1" s="1"/>
  <c r="J136" i="1" s="1"/>
  <c r="V136" i="1"/>
  <c r="X136" i="1" s="1"/>
  <c r="E174" i="1"/>
  <c r="I174" i="1"/>
  <c r="U174" i="1"/>
  <c r="J159" i="1"/>
  <c r="U164" i="1" l="1"/>
  <c r="M50" i="1"/>
  <c r="O50" i="1" s="1"/>
  <c r="Q50" i="1" s="1"/>
  <c r="L164" i="1"/>
  <c r="J171" i="1"/>
  <c r="Q171" i="1"/>
  <c r="O174" i="1"/>
  <c r="Q174" i="1" s="1"/>
  <c r="M18" i="1"/>
  <c r="O18" i="1" s="1"/>
  <c r="Q18" i="1" s="1"/>
  <c r="D164" i="1"/>
  <c r="F18" i="1"/>
  <c r="H18" i="1" s="1"/>
  <c r="J18" i="1" s="1"/>
  <c r="O168" i="1"/>
  <c r="Q168" i="1" s="1"/>
  <c r="I173" i="1"/>
  <c r="J173" i="1" s="1"/>
  <c r="I50" i="1"/>
  <c r="I164" i="1" s="1"/>
  <c r="R164" i="1"/>
  <c r="T164" i="1" s="1"/>
  <c r="V164" i="1" s="1"/>
  <c r="X164" i="1" s="1"/>
  <c r="T18" i="1"/>
  <c r="V18" i="1" s="1"/>
  <c r="X18" i="1" s="1"/>
  <c r="M164" i="1"/>
  <c r="O164" i="1" s="1"/>
  <c r="Q164" i="1" s="1"/>
  <c r="F168" i="1"/>
  <c r="H168" i="1" s="1"/>
  <c r="J168" i="1" s="1"/>
  <c r="X50" i="1"/>
  <c r="E164" i="1"/>
  <c r="F174" i="1"/>
  <c r="H174" i="1" s="1"/>
  <c r="J174" i="1" s="1"/>
  <c r="V174" i="1"/>
  <c r="X174" i="1" s="1"/>
  <c r="J75" i="1"/>
  <c r="M173" i="1"/>
  <c r="O173" i="1" s="1"/>
  <c r="Q173" i="1" s="1"/>
  <c r="F164" i="1" l="1"/>
  <c r="H164" i="1" s="1"/>
  <c r="J164" i="1"/>
  <c r="J50" i="1"/>
</calcChain>
</file>

<file path=xl/sharedStrings.xml><?xml version="1.0" encoding="utf-8"?>
<sst xmlns="http://schemas.openxmlformats.org/spreadsheetml/2006/main" count="516" uniqueCount="299">
  <si>
    <t>ПРИЛОЖЕНИЕ 3</t>
  </si>
  <si>
    <t>к решению</t>
  </si>
  <si>
    <t>Пермской городской Думы</t>
  </si>
  <si>
    <t>от 16.12.2025 № 234</t>
  </si>
  <si>
    <t>ПЕРЕЧЕНЬ</t>
  </si>
  <si>
    <t>объектов капитального строительства муниципальной собственности и объектов недвижимого имущества, приобретаемых в муниципальную собственность, на 2026 год и на плановый период 2027 и 2028 годов</t>
  </si>
  <si>
    <t>тыс. руб.</t>
  </si>
  <si>
    <t>№ п/п</t>
  </si>
  <si>
    <t>Объект</t>
  </si>
  <si>
    <t>Исполнитель</t>
  </si>
  <si>
    <t>2026 год</t>
  </si>
  <si>
    <t>Поправки</t>
  </si>
  <si>
    <t>Уточнение февраль</t>
  </si>
  <si>
    <t>Уточнение май</t>
  </si>
  <si>
    <t>2027 год</t>
  </si>
  <si>
    <t>2028 год</t>
  </si>
  <si>
    <t>Образование</t>
  </si>
  <si>
    <t>.</t>
  </si>
  <si>
    <t>в том числе:</t>
  </si>
  <si>
    <t>местный бюджет</t>
  </si>
  <si>
    <t>0</t>
  </si>
  <si>
    <t>бюджет Пермского края</t>
  </si>
  <si>
    <t>федеральный бюджет</t>
  </si>
  <si>
    <t>безвозмездные поступления</t>
  </si>
  <si>
    <t>1.</t>
  </si>
  <si>
    <t>Строительство здания общеобразовательного учреждения в Ленинском районе города Перми</t>
  </si>
  <si>
    <t>Управление капитального строительства</t>
  </si>
  <si>
    <t>0720141970, 07201SН072</t>
  </si>
  <si>
    <t>07201SН070</t>
  </si>
  <si>
    <t>0720141970</t>
  </si>
  <si>
    <t>2.</t>
  </si>
  <si>
    <t>Строительство здания общеобразовательного учреждения в Индустриальном районе города Перми</t>
  </si>
  <si>
    <t>Департамент образования</t>
  </si>
  <si>
    <t>071Ю450490</t>
  </si>
  <si>
    <t>3.</t>
  </si>
  <si>
    <t>4.</t>
  </si>
  <si>
    <t>Строительство нового корпуса МАОУ «Инженерная школа» г. Перми по ул. Академика Веденеева</t>
  </si>
  <si>
    <t>0720141680</t>
  </si>
  <si>
    <t>07201SН071</t>
  </si>
  <si>
    <t>5.</t>
  </si>
  <si>
    <t>Строительство здания общеобразовательного учреждения по адресу: г. Пермь, ул. Ветлужская</t>
  </si>
  <si>
    <t>0720141660</t>
  </si>
  <si>
    <t>6.</t>
  </si>
  <si>
    <t>Строительство спортивного зала МАОУ «СОШ № 79» г. Перми</t>
  </si>
  <si>
    <t>0730142640</t>
  </si>
  <si>
    <t>7.</t>
  </si>
  <si>
    <t>Строительство спортивного зала МАОУ «СОШ № 81» г. Перми</t>
  </si>
  <si>
    <t>0730143510</t>
  </si>
  <si>
    <t>Жилищно-коммунальное хозяйство</t>
  </si>
  <si>
    <t>8.</t>
  </si>
  <si>
    <t>Реконструкция системы очистки сточных вод в микрорайоне «Крым» Кировского района города Перми</t>
  </si>
  <si>
    <t>1330141090</t>
  </si>
  <si>
    <t>9.</t>
  </si>
  <si>
    <t>Строительство водопроводных сетей в микрорайоне «Вышка-1» Мотовилихинского района города Перми</t>
  </si>
  <si>
    <t>1330141220</t>
  </si>
  <si>
    <t>10.</t>
  </si>
  <si>
    <t>Строительство водопроводных сетей в микрорайоне Турбино</t>
  </si>
  <si>
    <t>1330141770</t>
  </si>
  <si>
    <t>11.</t>
  </si>
  <si>
    <t>Строительство водопроводных сетей в микрорайоне Левшино</t>
  </si>
  <si>
    <t>1330142000</t>
  </si>
  <si>
    <t>12.</t>
  </si>
  <si>
    <t>Реконструкция канализационной насосной станции «Речник» Дзержинского района города Перми</t>
  </si>
  <si>
    <t>1330142360</t>
  </si>
  <si>
    <t>13.</t>
  </si>
  <si>
    <t>Строительство сетей водоснабжения в микрорайоне «Заозерье» для земельных участков многодетных семей</t>
  </si>
  <si>
    <t>1330143480</t>
  </si>
  <si>
    <t>14.</t>
  </si>
  <si>
    <t>Строительство водопроводных сетей в микрорайоне Энергетик</t>
  </si>
  <si>
    <t>1330142010</t>
  </si>
  <si>
    <t>15.</t>
  </si>
  <si>
    <t>Строительство водопроводных сетей в микрорайоне Январский</t>
  </si>
  <si>
    <t>1330142060</t>
  </si>
  <si>
    <t>16.</t>
  </si>
  <si>
    <t>Строительство напорной канализации по отводу дождевых стоков от здания по ул. Маяковского, 57</t>
  </si>
  <si>
    <t>1330142100</t>
  </si>
  <si>
    <t>17.</t>
  </si>
  <si>
    <t>Строительство водопроводных сетей в микрорайоне Чапаевский</t>
  </si>
  <si>
    <t>1330142110</t>
  </si>
  <si>
    <t>18.</t>
  </si>
  <si>
    <t>Строительство сети водоотведения в микрорайоне Юбилейный по ул. Братская</t>
  </si>
  <si>
    <t>1330142130</t>
  </si>
  <si>
    <t>19.</t>
  </si>
  <si>
    <t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</si>
  <si>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1330142140</t>
  </si>
  <si>
    <t>20.</t>
  </si>
  <si>
    <t>Реконструкция котельных в городе Перми</t>
  </si>
  <si>
    <t>Департамент жилищно-коммунального хозяйства</t>
  </si>
  <si>
    <t>1320397521</t>
  </si>
  <si>
    <t>21.</t>
  </si>
  <si>
    <t>Реконструкция тепловых сетей в городе Перми</t>
  </si>
  <si>
    <t>1320397522</t>
  </si>
  <si>
    <t>22.</t>
  </si>
  <si>
    <t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</si>
  <si>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1320397523</t>
  </si>
  <si>
    <t>23.</t>
  </si>
  <si>
    <t>Реконструкция второй нитки водовода от водовода Гайва-Закамск от НС «подкачка Гайва» до НС Северная</t>
  </si>
  <si>
    <t>1320397524</t>
  </si>
  <si>
    <t>24.</t>
  </si>
  <si>
    <t>Строительство второй нитки водовода Д-400 мм от ул.Репина до ВНС «Северная»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</si>
  <si>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1320397525</t>
  </si>
  <si>
    <t>25.</t>
  </si>
  <si>
    <t>Реконструкция сетей водоснабжения Кировского района и правобережной части Орджоникидзевского района г. Перми</t>
  </si>
  <si>
    <t>1320397526</t>
  </si>
  <si>
    <t>26.</t>
  </si>
  <si>
    <t>Приобретение объекта в муниципальную собственность «Сети канализации, водоснабжения по адресу: г. Пермь, Индустриальный район, по ул. Карпинского, 110»</t>
  </si>
  <si>
    <t>1330142250</t>
  </si>
  <si>
    <t>Приобретение объекта в муниципальную собственность «Тепловая сеть жилищного комплекса: шоссе Космонавтов, 322, шоссе Космонавтов, 324, шоссе Космонавтов, 326, шоссе Космонавтов, 326А, шоссе Космонавтов, 330»</t>
  </si>
  <si>
    <t>1330142260</t>
  </si>
  <si>
    <t>27.</t>
  </si>
  <si>
    <t>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</t>
  </si>
  <si>
    <t>Управление жилищных отношений</t>
  </si>
  <si>
    <t>1530121480, 15301214С0, 15201SЖ310, 151И26748Z</t>
  </si>
  <si>
    <t>151И267483</t>
  </si>
  <si>
    <t>28.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</si>
  <si>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</si>
  <si>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153022С080</t>
  </si>
  <si>
    <t>29.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</si>
  <si>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</si>
  <si>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15302R0820</t>
  </si>
  <si>
    <t>30.</t>
  </si>
  <si>
    <t>Реконструкция сети ливневой канализации по ул. 1-ой Красноармейской</t>
  </si>
  <si>
    <t xml:space="preserve">13203SЖ201 </t>
  </si>
  <si>
    <t>31.</t>
  </si>
  <si>
    <t>Строительство коллектора ливневой канализации по ул. Рабоче-Крестьянской</t>
  </si>
  <si>
    <t xml:space="preserve">13203SЖ202 </t>
  </si>
  <si>
    <t>32.</t>
  </si>
  <si>
    <t>Строительство коллектора ливневой канализации по ул. Ленина от Комсомольского проспекта до ул. Клименко</t>
  </si>
  <si>
    <t xml:space="preserve">13203SЖ203 </t>
  </si>
  <si>
    <t>33.</t>
  </si>
  <si>
    <t>Строительство коллектора ливневой канализации по ул. Николая Островского</t>
  </si>
  <si>
    <t>13203SЖ204</t>
  </si>
  <si>
    <t>34.</t>
  </si>
  <si>
    <t>Реконструкция сети ливневой канализации по ул. Ленина (участки по ул. Крисанова, ул. Плеханова)</t>
  </si>
  <si>
    <t>13203SЖ205</t>
  </si>
  <si>
    <t>35.</t>
  </si>
  <si>
    <t>Строительство коллектора ливневой канализации по ул. Монастырская от ул. Окулова до ул. Максима Горького</t>
  </si>
  <si>
    <t>13203SЖ206</t>
  </si>
  <si>
    <t>36.</t>
  </si>
  <si>
    <t>Строительство водопроводных сетей по ул. 2-я Мулянская Дзержинского района города Перми</t>
  </si>
  <si>
    <t>1330141780</t>
  </si>
  <si>
    <t>37.</t>
  </si>
  <si>
    <t>Строительство водопроводных сетей в микрорайоне Энергетик по ул. Краснослудской</t>
  </si>
  <si>
    <t>1330142030</t>
  </si>
  <si>
    <t>38.</t>
  </si>
  <si>
    <t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</si>
  <si>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1330142160</t>
  </si>
  <si>
    <t>Внешнее благоустройство</t>
  </si>
  <si>
    <t>39.</t>
  </si>
  <si>
    <t>Строительство городского питомника растений на земельном участке с кадастровым номером 59:01:0000000:91384</t>
  </si>
  <si>
    <t>1430143570</t>
  </si>
  <si>
    <t>40.</t>
  </si>
  <si>
    <t xml:space="preserve">Строительство надземного пешеходного перехода «Шпагина» г. Пермь </t>
  </si>
  <si>
    <t xml:space="preserve">Департамент дорог и благоустройства </t>
  </si>
  <si>
    <t>10202SЖ412</t>
  </si>
  <si>
    <t>41.</t>
  </si>
  <si>
    <t>Строительство крематория на кладбище «Восточное» города Перми</t>
  </si>
  <si>
    <t>1030441120</t>
  </si>
  <si>
    <t>42.</t>
  </si>
  <si>
    <t>Строительство места отвала снега по ул. Промышленной</t>
  </si>
  <si>
    <t>1330142040</t>
  </si>
  <si>
    <t>Дорожное хозяйство</t>
  </si>
  <si>
    <t>дорожный фонд Пермского края</t>
  </si>
  <si>
    <t>43.</t>
  </si>
  <si>
    <t>Реконструкция автомобильной дороги по ул. Н. Островского на участке от ул. Революции до ул. Белинского</t>
  </si>
  <si>
    <t>Департамент дорог и благоустройства</t>
  </si>
  <si>
    <t> </t>
  </si>
  <si>
    <t>10201SД110, 103019Д022</t>
  </si>
  <si>
    <t>10201SД110</t>
  </si>
  <si>
    <t>44.</t>
  </si>
  <si>
    <t>Строительство подъездной дороги до лыжно-биатлонного комплекса, расположенного по адресу г. Пермь, ул. Спортивная, 22 («Пермские медведи»)</t>
  </si>
  <si>
    <t>45.</t>
  </si>
  <si>
    <t>Строительство автомобильной дороги по ул. Монастырской на участке от площади Трех столетий до территории Мотовилихинских заводов</t>
  </si>
  <si>
    <t>103019Д017, 10201SД110</t>
  </si>
  <si>
    <t>46.</t>
  </si>
  <si>
    <t>Реконструкция ул. Карпинского от ул. Архитектора Свиязева до ул. Космонавта Леонова</t>
  </si>
  <si>
    <t>103019Д010, 10201SД110</t>
  </si>
  <si>
    <t>Строительство автомобильной дороги по ул. Агатовой</t>
  </si>
  <si>
    <t>103019Д011</t>
  </si>
  <si>
    <t>47.</t>
  </si>
  <si>
    <t>Строительство автомобильной дороги по ул. Углеуральской</t>
  </si>
  <si>
    <t>103019Д012</t>
  </si>
  <si>
    <t>48.</t>
  </si>
  <si>
    <t>Строительство очистных сооружений и водоотвода ливневых стоков по ул. Куйбышева, 1 от ул. Петропавловской до выпуска</t>
  </si>
  <si>
    <t>103019Д014</t>
  </si>
  <si>
    <t>49.</t>
  </si>
  <si>
    <t>Строительство очистных сооружений и водоотвода ливневых стоков по ул. Куфонина от ул. Трамвайной до ул. Подлесной до выпуска</t>
  </si>
  <si>
    <t>103019Д015</t>
  </si>
  <si>
    <t>50.</t>
  </si>
  <si>
    <t>Строительство проезда от автомобильной дороги по ул. Советской до объекта регионального значения «Культурно-рекреационное пространство»</t>
  </si>
  <si>
    <t>103019Д021</t>
  </si>
  <si>
    <t>51.</t>
  </si>
  <si>
    <t>Строительство автомобильной дороги по Ивинскому проспекту</t>
  </si>
  <si>
    <t>103019Д024</t>
  </si>
  <si>
    <t>52.</t>
  </si>
  <si>
    <t>Строительство проезда на участке от ул. Уральской до ул. Степана Разина</t>
  </si>
  <si>
    <t>103019Д016</t>
  </si>
  <si>
    <t>53.</t>
  </si>
  <si>
    <t>Реконструкция Комсомольского проспекта от ул. Ленина до ул. Екатерининской по нечетной стороне, Тр-5в</t>
  </si>
  <si>
    <t>103019Д025</t>
  </si>
  <si>
    <t>54.</t>
  </si>
  <si>
    <t>Строительство улично-дорожной сети на участке от ул. Уинской до ул. А. Гайдара</t>
  </si>
  <si>
    <t>103019Д026</t>
  </si>
  <si>
    <t>103019Д022</t>
  </si>
  <si>
    <t>55.</t>
  </si>
  <si>
    <t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</si>
  <si>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103019Д013</t>
  </si>
  <si>
    <t>56.</t>
  </si>
  <si>
    <t>Реконструкция автомобильной дороги по ул. Мира на участке от транспортной развязки на пересечении улиц Мира, Стахановская, Карпинского до шоссе Космонавтов</t>
  </si>
  <si>
    <t>Физическая культура и спорт</t>
  </si>
  <si>
    <t>57.</t>
  </si>
  <si>
    <t>Реконструкция ледовой арены МАУ ДО «ДЮЦ «Здоровье»</t>
  </si>
  <si>
    <t>0530141300</t>
  </si>
  <si>
    <t>Реконструкция физкультурно-оздоровительного комплекса по адресу: г. Пермь, ул. Рабочая, 9</t>
  </si>
  <si>
    <t>05301SФ280</t>
  </si>
  <si>
    <t>Общественная безопасность</t>
  </si>
  <si>
    <t>Строительство пожарного резервуара в микрорайоне Новобродовский Свердловского района города Перми</t>
  </si>
  <si>
    <t>0230141650</t>
  </si>
  <si>
    <t>58.</t>
  </si>
  <si>
    <t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</si>
  <si>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0230143170</t>
  </si>
  <si>
    <t>59.</t>
  </si>
  <si>
    <t>Строительство пожарного резервуара по ул. Мореходной Кировского района города Перми</t>
  </si>
  <si>
    <t>0230142090</t>
  </si>
  <si>
    <t>60.</t>
  </si>
  <si>
    <t>Строительство пожарного резервуара в микрорайоне Средняя Курья по ул. Торфяной Ленинского района города Перми</t>
  </si>
  <si>
    <t>0230142120</t>
  </si>
  <si>
    <t>61.</t>
  </si>
  <si>
    <t>Строительство пожарного резервуара по ул. Островского поселка Новые Ляды города Перми</t>
  </si>
  <si>
    <t>0230142080</t>
  </si>
  <si>
    <t>62.</t>
  </si>
  <si>
    <t>Строительство пожарного резервуара в микрорайоне Вышка-2 по ул. Омской Мотовилихинского района города Перми</t>
  </si>
  <si>
    <t>0230143620</t>
  </si>
  <si>
    <t>63.</t>
  </si>
  <si>
    <t>Строительство пожарного резервуара в микрорайоне Липовая Гора
по ул. 4-й Липогорской Свердловского района города Перми</t>
  </si>
  <si>
    <t>0230143610</t>
  </si>
  <si>
    <t>64.</t>
  </si>
  <si>
    <t>Строительство пожарного резервуара в микрорайоне Химики Орджоникидзевского района города Перми</t>
  </si>
  <si>
    <t>0230143630</t>
  </si>
  <si>
    <t>65.</t>
  </si>
  <si>
    <t>Строительство пожарного резервуара в микрорайоне Пихтовая стрелка Мотовилихинского района города Перми</t>
  </si>
  <si>
    <t>0230141890</t>
  </si>
  <si>
    <t>66.</t>
  </si>
  <si>
    <t>Строительство пожарного резервуара в микрорайоне Акуловский
по ул. Красноборская Дзержинского района города Перми</t>
  </si>
  <si>
    <t>0230141900</t>
  </si>
  <si>
    <t>67.</t>
  </si>
  <si>
    <t>Строительство пожарного резервуара в микрорайоне Верхняя Васильевка Орджоникидзевского района города Перми</t>
  </si>
  <si>
    <t>0230141920</t>
  </si>
  <si>
    <t>68.</t>
  </si>
  <si>
    <t>Строительство пожарного резервуара в микрорайоне Нижняя Васильевка Орджоникидзевского района города Перми</t>
  </si>
  <si>
    <t>0230141960</t>
  </si>
  <si>
    <t>69.</t>
  </si>
  <si>
    <t>Строительство пожарного резервуара в микрорайоне Верхнемуллинский по ул. 2-я Открытая Индустриального района города Перми</t>
  </si>
  <si>
    <t>0230141930</t>
  </si>
  <si>
    <t>70.</t>
  </si>
  <si>
    <t>Строительство пожарного резервуара в микрорайоне Свободный Орджоникидзевского района города Перми</t>
  </si>
  <si>
    <t>0230141940</t>
  </si>
  <si>
    <t>71.</t>
  </si>
  <si>
    <t>Строительство пожарного резервуара в микрорайоне Новые Водники (частный сектор) Кировского района города Перми</t>
  </si>
  <si>
    <t>0230142170</t>
  </si>
  <si>
    <t>72.</t>
  </si>
  <si>
    <t>Строительство пожарного резервуара в поселке Соболи Свердловского района города Перми</t>
  </si>
  <si>
    <t>0230142180</t>
  </si>
  <si>
    <t>73.</t>
  </si>
  <si>
    <t>Строительство пожарного резервуара в микрорайоне Заостровка (Мулянка) Дзержинского района города Перми</t>
  </si>
  <si>
    <t>0230142190</t>
  </si>
  <si>
    <t>74.</t>
  </si>
  <si>
    <t>Строительство пожарного резервуара в поселке Голый Мыс Свердловского района города Перми</t>
  </si>
  <si>
    <t>0230142200</t>
  </si>
  <si>
    <t>75.</t>
  </si>
  <si>
    <t>Строительство пожарного резервуара в микрорайоне Крым (частный сектор) Кировского района города Перми</t>
  </si>
  <si>
    <t>0230142210</t>
  </si>
  <si>
    <t>76.</t>
  </si>
  <si>
    <t>Строительство пожарного резервуара в поселке Ширяиха Орджоникидзевского района города Перми</t>
  </si>
  <si>
    <t>0230142220</t>
  </si>
  <si>
    <t>77.</t>
  </si>
  <si>
    <t>Строительство пожарного резервуара в микрорайоне Язовая Мотовилихинского района города Перми</t>
  </si>
  <si>
    <t>0230142230</t>
  </si>
  <si>
    <t>78.</t>
  </si>
  <si>
    <t>Строительство противооползневого сооружения в районе жилых домов по ул. КИМ, 5, 7, ул. Ивановской, 19 и ул. Чехова, 2, 4, 6, 8, 10</t>
  </si>
  <si>
    <t>0230241030</t>
  </si>
  <si>
    <t>Прочие объекты</t>
  </si>
  <si>
    <t>79.</t>
  </si>
  <si>
    <t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</si>
  <si>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0130141720</t>
  </si>
  <si>
    <t>80.</t>
  </si>
  <si>
    <t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</si>
  <si>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0130141750</t>
  </si>
  <si>
    <t>81.</t>
  </si>
  <si>
    <t>Строительство нежилого здания под размещение общественного центра по адресу: г. Пермь, Ленинский район, ул. Борцов Революции, 153а</t>
  </si>
  <si>
    <t>0130141730</t>
  </si>
  <si>
    <t>82.</t>
  </si>
  <si>
    <t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</si>
  <si>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0130141740</t>
  </si>
  <si>
    <t>Всего:</t>
  </si>
  <si>
    <t>в том числе</t>
  </si>
  <si>
    <t>в разрезе исполнителей</t>
  </si>
  <si>
    <t xml:space="preserve">Управление капитального строительства </t>
  </si>
  <si>
    <t>от 26.05.2026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</si>
</sst>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8" x14ac:knownFonts="1">
    <font>
      <sz val="10"/>
      <color theme="1"/>
      <name val="Arial Cyr"/>
    </font>
    <font>
      <sz val="14"/>
      <name val="Times New Roman"/>
    </font>
    <font>
      <sz val="12"/>
      <name val="Times New Roman"/>
    </font>
    <font>
      <b/>
      <sz val="14"/>
      <name val="Times New Roman"/>
    </font>
    <font>
      <b/>
      <sz val="14"/>
      <color theme="0"/>
      <name val="Times New Roman"/>
    </font>
    <font>
      <b/>
      <sz val="12"/>
      <name val="Times New Roman"/>
    </font>
    <font>
      <sz val="14"/>
      <color theme="0"/>
      <name val="Times New Roman"/>
    </font>
    <font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5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right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left" vertical="center"/>
    </xf>
    <xf numFmtId="49" fontId="1" fillId="0" borderId="1" xfId="0" applyNumberFormat="1" applyFont="1" applyBorder="1" applyAlignment="1">
      <alignment horizontal="left" vertical="top" wrapText="1"/>
    </xf>
    <xf numFmtId="1" fontId="1" fillId="0" borderId="0" xfId="0" applyNumberFormat="1" applyFont="1" applyAlignment="1">
      <alignment horizontal="left"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49" fontId="2" fillId="5" borderId="0" xfId="0" applyNumberFormat="1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left" vertical="center"/>
    </xf>
    <xf numFmtId="1" fontId="1" fillId="5" borderId="0" xfId="0" applyNumberFormat="1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164" fontId="1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49" fontId="1" fillId="3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 shrinkToFi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7" borderId="1" xfId="0" applyNumberFormat="1" applyFont="1" applyFill="1" applyBorder="1" applyAlignment="1">
      <alignment horizontal="left" vertical="top" wrapText="1"/>
    </xf>
    <xf numFmtId="164" fontId="1" fillId="7" borderId="1" xfId="0" applyNumberFormat="1" applyFont="1" applyFill="1" applyBorder="1" applyAlignment="1">
      <alignment horizontal="right" vertical="center"/>
    </xf>
    <xf numFmtId="0" fontId="1" fillId="7" borderId="0" xfId="0" applyFont="1" applyFill="1"/>
    <xf numFmtId="0" fontId="1" fillId="8" borderId="1" xfId="0" applyFont="1" applyFill="1" applyBorder="1" applyAlignment="1">
      <alignment horizontal="center" vertical="top"/>
    </xf>
    <xf numFmtId="49" fontId="1" fillId="8" borderId="1" xfId="0" applyNumberFormat="1" applyFont="1" applyFill="1" applyBorder="1" applyAlignment="1">
      <alignment horizontal="left" vertical="center" wrapText="1"/>
    </xf>
    <xf numFmtId="164" fontId="1" fillId="9" borderId="1" xfId="0" applyNumberFormat="1" applyFont="1" applyFill="1" applyBorder="1" applyAlignment="1">
      <alignment horizontal="right" vertical="center"/>
    </xf>
    <xf numFmtId="164" fontId="1" fillId="8" borderId="1" xfId="0" applyNumberFormat="1" applyFont="1" applyFill="1" applyBorder="1" applyAlignment="1">
      <alignment horizontal="right" vertical="center"/>
    </xf>
    <xf numFmtId="0" fontId="1" fillId="8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shrinkToFit="1"/>
    </xf>
    <xf numFmtId="165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 shrinkToFit="1"/>
    </xf>
    <xf numFmtId="49" fontId="1" fillId="0" borderId="1" xfId="0" applyNumberFormat="1" applyFont="1" applyFill="1" applyBorder="1" applyAlignment="1">
      <alignment horizontal="left" vertical="top" shrinkToFi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top" wrapText="1" shrinkToFit="1"/>
    </xf>
    <xf numFmtId="49" fontId="1" fillId="0" borderId="4" xfId="0" applyNumberFormat="1" applyFont="1" applyFill="1" applyBorder="1" applyAlignment="1">
      <alignment horizontal="left" vertical="top" wrapText="1" shrinkToFit="1"/>
    </xf>
    <xf numFmtId="49" fontId="3" fillId="0" borderId="1" xfId="0" applyNumberFormat="1" applyFont="1" applyFill="1" applyBorder="1" applyAlignment="1">
      <alignment horizontal="left" vertical="center" shrinkToFit="1"/>
    </xf>
    <xf numFmtId="49" fontId="0" fillId="0" borderId="1" xfId="0" applyNumberFormat="1" applyFill="1" applyBorder="1" applyAlignment="1">
      <alignment horizontal="left" vertical="top" wrapText="1" shrinkToFi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177"/>
  <sheetViews>
    <sheetView tabSelected="1" zoomScale="66" workbookViewId="0">
      <selection activeCell="C7" sqref="C7"/>
    </sheetView>
  </sheetViews>
  <sheetFormatPr defaultColWidth="9.109375" defaultRowHeight="18" x14ac:dyDescent="0.35"/>
  <cols>
    <col min="1" max="1" width="5.5546875" style="73" customWidth="1"/>
    <col min="2" max="2" width="82.6640625" style="74" customWidth="1"/>
    <col min="3" max="3" width="21.33203125" style="74" customWidth="1"/>
    <col min="4" max="8" width="17.5546875" style="2" hidden="1" customWidth="1"/>
    <col min="9" max="9" width="17" style="2" hidden="1" customWidth="1"/>
    <col min="10" max="10" width="17.5546875" style="84" customWidth="1"/>
    <col min="11" max="15" width="17.5546875" style="2" hidden="1" customWidth="1"/>
    <col min="16" max="16" width="16.88671875" style="2" hidden="1" customWidth="1"/>
    <col min="17" max="17" width="17.5546875" style="84" customWidth="1"/>
    <col min="18" max="22" width="17.5546875" style="2" hidden="1" customWidth="1"/>
    <col min="23" max="23" width="18.6640625" style="2" hidden="1" customWidth="1"/>
    <col min="24" max="24" width="16.44140625" style="84" customWidth="1"/>
    <col min="25" max="25" width="49.33203125" style="3" hidden="1" customWidth="1"/>
    <col min="26" max="26" width="10" style="4" hidden="1" customWidth="1"/>
    <col min="27" max="27" width="9.44140625" style="1" hidden="1" customWidth="1"/>
    <col min="28" max="28" width="9.109375" style="1" hidden="1" customWidth="1"/>
    <col min="29" max="29" width="9.109375" style="73" customWidth="1"/>
    <col min="30" max="16384" width="9.109375" style="73"/>
  </cols>
  <sheetData>
    <row r="1" spans="1:26" x14ac:dyDescent="0.35">
      <c r="S1" s="5"/>
      <c r="T1" s="5"/>
      <c r="U1" s="5"/>
      <c r="W1" s="5"/>
      <c r="X1" s="87" t="s">
        <v>0</v>
      </c>
    </row>
    <row r="2" spans="1:26" x14ac:dyDescent="0.35">
      <c r="S2" s="5"/>
      <c r="T2" s="5"/>
      <c r="U2" s="5"/>
      <c r="W2" s="5"/>
      <c r="X2" s="87" t="s">
        <v>1</v>
      </c>
    </row>
    <row r="3" spans="1:26" ht="18" customHeight="1" x14ac:dyDescent="0.35">
      <c r="S3" s="5"/>
      <c r="T3" s="5"/>
      <c r="U3" s="5"/>
      <c r="W3" s="5"/>
      <c r="X3" s="87" t="s">
        <v>2</v>
      </c>
    </row>
    <row r="4" spans="1:26" ht="18" customHeight="1" x14ac:dyDescent="0.35">
      <c r="Q4" s="99" t="s">
        <v>298</v>
      </c>
      <c r="R4" s="100"/>
      <c r="S4" s="100"/>
      <c r="T4" s="100"/>
      <c r="U4" s="100"/>
      <c r="V4" s="100"/>
      <c r="W4" s="100"/>
      <c r="X4" s="99"/>
    </row>
    <row r="6" spans="1:26" x14ac:dyDescent="0.35">
      <c r="W6" s="5"/>
      <c r="X6" s="87" t="s">
        <v>0</v>
      </c>
    </row>
    <row r="7" spans="1:26" x14ac:dyDescent="0.35">
      <c r="W7" s="5"/>
      <c r="X7" s="87" t="s">
        <v>1</v>
      </c>
    </row>
    <row r="8" spans="1:26" x14ac:dyDescent="0.35">
      <c r="W8" s="5"/>
      <c r="X8" s="87" t="s">
        <v>2</v>
      </c>
    </row>
    <row r="9" spans="1:26" x14ac:dyDescent="0.35">
      <c r="W9" s="5"/>
      <c r="X9" s="87" t="s">
        <v>3</v>
      </c>
    </row>
    <row r="10" spans="1:26" x14ac:dyDescent="0.35">
      <c r="D10" s="63"/>
      <c r="E10" s="63"/>
      <c r="F10" s="63"/>
      <c r="G10" s="63"/>
      <c r="H10" s="63"/>
      <c r="I10" s="63"/>
      <c r="K10" s="63"/>
      <c r="L10" s="63"/>
      <c r="M10" s="63"/>
      <c r="N10" s="63"/>
      <c r="O10" s="63"/>
      <c r="P10" s="63"/>
      <c r="R10" s="63"/>
      <c r="S10" s="63"/>
      <c r="T10" s="63"/>
      <c r="U10" s="63"/>
      <c r="V10" s="63"/>
      <c r="W10" s="64"/>
      <c r="X10" s="87"/>
    </row>
    <row r="11" spans="1:26" ht="15.75" customHeight="1" x14ac:dyDescent="0.35">
      <c r="A11" s="110" t="s">
        <v>4</v>
      </c>
      <c r="B11" s="110"/>
      <c r="C11" s="110"/>
      <c r="D11" s="111"/>
      <c r="E11" s="111"/>
      <c r="F11" s="111"/>
      <c r="G11" s="111"/>
      <c r="H11" s="111"/>
      <c r="I11" s="111"/>
      <c r="J11" s="110"/>
      <c r="K11" s="111"/>
      <c r="L11" s="111"/>
      <c r="M11" s="111"/>
      <c r="N11" s="111"/>
      <c r="O11" s="111"/>
      <c r="P11" s="111"/>
      <c r="Q11" s="110"/>
      <c r="R11" s="111"/>
      <c r="S11" s="111"/>
      <c r="T11" s="111"/>
      <c r="U11" s="111"/>
      <c r="V11" s="111"/>
      <c r="W11" s="111"/>
      <c r="X11" s="110"/>
      <c r="Y11" s="7"/>
    </row>
    <row r="12" spans="1:26" ht="19.5" customHeight="1" x14ac:dyDescent="0.35">
      <c r="A12" s="110" t="s">
        <v>5</v>
      </c>
      <c r="B12" s="110"/>
      <c r="C12" s="110"/>
      <c r="D12" s="111"/>
      <c r="E12" s="111"/>
      <c r="F12" s="111"/>
      <c r="G12" s="111"/>
      <c r="H12" s="111"/>
      <c r="I12" s="111"/>
      <c r="J12" s="110"/>
      <c r="K12" s="111"/>
      <c r="L12" s="111"/>
      <c r="M12" s="111"/>
      <c r="N12" s="111"/>
      <c r="O12" s="111"/>
      <c r="P12" s="111"/>
      <c r="Q12" s="110"/>
      <c r="R12" s="111"/>
      <c r="S12" s="111"/>
      <c r="T12" s="111"/>
      <c r="U12" s="111"/>
      <c r="V12" s="111"/>
      <c r="W12" s="111"/>
      <c r="X12" s="110"/>
      <c r="Y12" s="7"/>
    </row>
    <row r="13" spans="1:26" x14ac:dyDescent="0.35">
      <c r="A13" s="110"/>
      <c r="B13" s="110"/>
      <c r="C13" s="110"/>
      <c r="D13" s="111"/>
      <c r="E13" s="111"/>
      <c r="F13" s="111"/>
      <c r="G13" s="111"/>
      <c r="H13" s="111"/>
      <c r="I13" s="111"/>
      <c r="J13" s="110"/>
      <c r="K13" s="111"/>
      <c r="L13" s="111"/>
      <c r="M13" s="111"/>
      <c r="N13" s="111"/>
      <c r="O13" s="111"/>
      <c r="P13" s="111"/>
      <c r="Q13" s="110"/>
      <c r="R13" s="111"/>
      <c r="S13" s="111"/>
      <c r="T13" s="111"/>
      <c r="U13" s="111"/>
      <c r="V13" s="111"/>
      <c r="W13" s="111"/>
      <c r="X13" s="110"/>
      <c r="Y13" s="7"/>
    </row>
    <row r="14" spans="1:26" x14ac:dyDescent="0.35">
      <c r="A14" s="75"/>
      <c r="B14" s="75"/>
      <c r="C14" s="75"/>
      <c r="D14" s="6"/>
      <c r="E14" s="6"/>
      <c r="F14" s="6"/>
      <c r="G14" s="6"/>
      <c r="H14" s="6"/>
      <c r="I14" s="6"/>
      <c r="J14" s="75"/>
      <c r="K14" s="6"/>
      <c r="L14" s="6"/>
      <c r="M14" s="6"/>
      <c r="N14" s="6"/>
      <c r="O14" s="6"/>
      <c r="P14" s="6"/>
      <c r="Q14" s="75"/>
      <c r="R14" s="6"/>
      <c r="S14" s="6"/>
      <c r="T14" s="6"/>
      <c r="U14" s="6"/>
      <c r="V14" s="6"/>
      <c r="W14" s="6"/>
      <c r="X14" s="75"/>
      <c r="Y14" s="7"/>
    </row>
    <row r="15" spans="1:26" x14ac:dyDescent="0.35">
      <c r="A15" s="76"/>
      <c r="B15" s="77"/>
      <c r="C15" s="77"/>
      <c r="S15" s="5"/>
      <c r="T15" s="5"/>
      <c r="U15" s="5"/>
      <c r="W15" s="5"/>
      <c r="X15" s="87" t="s">
        <v>6</v>
      </c>
    </row>
    <row r="16" spans="1:26" ht="18.75" customHeight="1" x14ac:dyDescent="0.35">
      <c r="A16" s="112" t="s">
        <v>7</v>
      </c>
      <c r="B16" s="112" t="s">
        <v>8</v>
      </c>
      <c r="C16" s="112" t="s">
        <v>9</v>
      </c>
      <c r="D16" s="105" t="s">
        <v>10</v>
      </c>
      <c r="E16" s="105" t="s">
        <v>11</v>
      </c>
      <c r="F16" s="105" t="s">
        <v>10</v>
      </c>
      <c r="G16" s="106" t="s">
        <v>12</v>
      </c>
      <c r="H16" s="106" t="s">
        <v>10</v>
      </c>
      <c r="I16" s="106" t="s">
        <v>13</v>
      </c>
      <c r="J16" s="107" t="s">
        <v>10</v>
      </c>
      <c r="K16" s="105" t="s">
        <v>14</v>
      </c>
      <c r="L16" s="105" t="s">
        <v>11</v>
      </c>
      <c r="M16" s="105" t="s">
        <v>14</v>
      </c>
      <c r="N16" s="106" t="s">
        <v>12</v>
      </c>
      <c r="O16" s="106" t="s">
        <v>14</v>
      </c>
      <c r="P16" s="106" t="s">
        <v>13</v>
      </c>
      <c r="Q16" s="107" t="s">
        <v>14</v>
      </c>
      <c r="R16" s="105" t="s">
        <v>15</v>
      </c>
      <c r="S16" s="105" t="s">
        <v>11</v>
      </c>
      <c r="T16" s="105" t="s">
        <v>15</v>
      </c>
      <c r="U16" s="106" t="s">
        <v>12</v>
      </c>
      <c r="V16" s="106" t="s">
        <v>15</v>
      </c>
      <c r="W16" s="106" t="s">
        <v>13</v>
      </c>
      <c r="X16" s="107" t="s">
        <v>15</v>
      </c>
      <c r="Y16" s="7"/>
      <c r="Z16" s="1"/>
    </row>
    <row r="17" spans="1:28" x14ac:dyDescent="0.35">
      <c r="A17" s="113"/>
      <c r="B17" s="114"/>
      <c r="C17" s="113"/>
      <c r="D17" s="105"/>
      <c r="E17" s="105"/>
      <c r="F17" s="105"/>
      <c r="G17" s="105"/>
      <c r="H17" s="105"/>
      <c r="I17" s="105"/>
      <c r="J17" s="108"/>
      <c r="K17" s="109"/>
      <c r="L17" s="105"/>
      <c r="M17" s="105"/>
      <c r="N17" s="105"/>
      <c r="O17" s="105"/>
      <c r="P17" s="105"/>
      <c r="Q17" s="108"/>
      <c r="R17" s="109"/>
      <c r="S17" s="105"/>
      <c r="T17" s="105"/>
      <c r="U17" s="105"/>
      <c r="V17" s="105"/>
      <c r="W17" s="105"/>
      <c r="X17" s="108"/>
      <c r="Z17" s="1"/>
    </row>
    <row r="18" spans="1:28" s="88" customFormat="1" ht="33.75" customHeight="1" x14ac:dyDescent="0.25">
      <c r="A18" s="78"/>
      <c r="B18" s="79" t="s">
        <v>16</v>
      </c>
      <c r="C18" s="80" t="s">
        <v>17</v>
      </c>
      <c r="D18" s="9">
        <f>D24+D29+D34+D40+D45+D48</f>
        <v>2347809.4000000004</v>
      </c>
      <c r="E18" s="9">
        <f>E24+E29+E34+E40+E45+E48</f>
        <v>0</v>
      </c>
      <c r="F18" s="9">
        <f>D18+E18</f>
        <v>2347809.4000000004</v>
      </c>
      <c r="G18" s="9">
        <f>G24+G29+G34+G40+G45+G48+G49</f>
        <v>33751.494980000003</v>
      </c>
      <c r="H18" s="9">
        <f>F18+G18</f>
        <v>2381560.8949800003</v>
      </c>
      <c r="I18" s="9">
        <f>I24+I29+I34+I40+I45+I48+I49</f>
        <v>-16.065000000000001</v>
      </c>
      <c r="J18" s="85">
        <f>H18+I18</f>
        <v>2381544.8299800004</v>
      </c>
      <c r="K18" s="9">
        <f>K24+K29+K34+K40+K45+K48</f>
        <v>2392043.5999999996</v>
      </c>
      <c r="L18" s="9">
        <f>L24+L29+L34+L40+L45+L48</f>
        <v>0</v>
      </c>
      <c r="M18" s="9">
        <f>K18+L18</f>
        <v>2392043.5999999996</v>
      </c>
      <c r="N18" s="9">
        <f>N24+N29+N34+N40+N45+N48</f>
        <v>0</v>
      </c>
      <c r="O18" s="9">
        <f>M18+N18</f>
        <v>2392043.5999999996</v>
      </c>
      <c r="P18" s="9">
        <f>P24+P29+P34+P40+P45+P48</f>
        <v>9.5460549187631472E-12</v>
      </c>
      <c r="Q18" s="85">
        <f>O18+P18</f>
        <v>2392043.5999999996</v>
      </c>
      <c r="R18" s="9">
        <f>R24+R29+R34+R40+R45+R48</f>
        <v>0</v>
      </c>
      <c r="S18" s="9">
        <f>S24+S29+S34+S40+S45+S48</f>
        <v>0</v>
      </c>
      <c r="T18" s="9">
        <f>R18+S18</f>
        <v>0</v>
      </c>
      <c r="U18" s="9">
        <f>U24+U29+U34+U40+U45+U48</f>
        <v>0</v>
      </c>
      <c r="V18" s="9">
        <f>T18+U18</f>
        <v>0</v>
      </c>
      <c r="W18" s="9">
        <f>W24+W29+W34+W40+W45+W48</f>
        <v>0</v>
      </c>
      <c r="X18" s="85">
        <f>V18+W18</f>
        <v>0</v>
      </c>
      <c r="Y18" s="10"/>
      <c r="Z18" s="11"/>
      <c r="AA18" s="8"/>
      <c r="AB18" s="8"/>
    </row>
    <row r="19" spans="1:28" x14ac:dyDescent="0.35">
      <c r="A19" s="81"/>
      <c r="B19" s="82" t="s">
        <v>18</v>
      </c>
      <c r="C19" s="83"/>
      <c r="D19" s="13"/>
      <c r="E19" s="13"/>
      <c r="F19" s="13"/>
      <c r="G19" s="13"/>
      <c r="H19" s="13"/>
      <c r="I19" s="13"/>
      <c r="J19" s="86"/>
      <c r="K19" s="13"/>
      <c r="L19" s="13"/>
      <c r="M19" s="13"/>
      <c r="N19" s="13"/>
      <c r="O19" s="13"/>
      <c r="P19" s="13"/>
      <c r="Q19" s="86"/>
      <c r="R19" s="13"/>
      <c r="S19" s="13"/>
      <c r="T19" s="13"/>
      <c r="U19" s="13"/>
      <c r="V19" s="13"/>
      <c r="W19" s="13"/>
      <c r="X19" s="86"/>
    </row>
    <row r="20" spans="1:28" s="14" customFormat="1" hidden="1" x14ac:dyDescent="0.35">
      <c r="A20" s="15"/>
      <c r="B20" s="16" t="s">
        <v>19</v>
      </c>
      <c r="C20" s="17"/>
      <c r="D20" s="18">
        <f>D26+D36+D42+D48</f>
        <v>35718.400000000001</v>
      </c>
      <c r="E20" s="18">
        <f>E26+E36+E42+E48</f>
        <v>0</v>
      </c>
      <c r="F20" s="18">
        <f t="shared" ref="F20:F83" si="0">D20+E20</f>
        <v>35718.400000000001</v>
      </c>
      <c r="G20" s="18">
        <f>G26+G36+G42+G48+G49</f>
        <v>26162.946</v>
      </c>
      <c r="H20" s="18">
        <f t="shared" ref="H20:H83" si="1">F20+G20</f>
        <v>61881.346000000005</v>
      </c>
      <c r="I20" s="18">
        <f>I26+I36+I42+I48+I49+I31</f>
        <v>-16.065000000000001</v>
      </c>
      <c r="J20" s="18">
        <f t="shared" ref="J20:J83" si="2">H20+I20</f>
        <v>61865.281000000003</v>
      </c>
      <c r="K20" s="18">
        <f>K26+K36+K42+K48</f>
        <v>397926.39999999997</v>
      </c>
      <c r="L20" s="18">
        <f>L26+L36+L42+L48</f>
        <v>0</v>
      </c>
      <c r="M20" s="18">
        <f t="shared" ref="M20:M83" si="3">K20+L20</f>
        <v>397926.39999999997</v>
      </c>
      <c r="N20" s="18">
        <f>N26+N36+N42+N48</f>
        <v>0</v>
      </c>
      <c r="O20" s="18">
        <f t="shared" ref="O20:O83" si="4">M20+N20</f>
        <v>397926.39999999997</v>
      </c>
      <c r="P20" s="18">
        <f>P26+P36+P42+P48+P49+P31</f>
        <v>0</v>
      </c>
      <c r="Q20" s="18">
        <f t="shared" ref="Q20:Q83" si="5">O20+P20</f>
        <v>397926.39999999997</v>
      </c>
      <c r="R20" s="18">
        <f>R26+R36+R42+R48</f>
        <v>0</v>
      </c>
      <c r="S20" s="18">
        <f>S26+S36+S42+S48</f>
        <v>0</v>
      </c>
      <c r="T20" s="18">
        <f t="shared" ref="T20:T83" si="6">R20+S20</f>
        <v>0</v>
      </c>
      <c r="U20" s="18">
        <f>U26+U36+U42+U48</f>
        <v>0</v>
      </c>
      <c r="V20" s="18">
        <f t="shared" ref="V20:V83" si="7">T20+U20</f>
        <v>0</v>
      </c>
      <c r="W20" s="18">
        <f>W26+W36+W42+W48+W49+W31</f>
        <v>0</v>
      </c>
      <c r="X20" s="18">
        <f t="shared" ref="X20:X83" si="8">V20+W20</f>
        <v>0</v>
      </c>
      <c r="Y20" s="19"/>
      <c r="Z20" s="20" t="s">
        <v>20</v>
      </c>
      <c r="AA20" s="21"/>
    </row>
    <row r="21" spans="1:28" x14ac:dyDescent="0.35">
      <c r="A21" s="81"/>
      <c r="B21" s="89" t="s">
        <v>21</v>
      </c>
      <c r="C21" s="83" t="s">
        <v>17</v>
      </c>
      <c r="D21" s="13">
        <f>D27+D32+D37+D43</f>
        <v>1707132.8</v>
      </c>
      <c r="E21" s="13">
        <f>E27+E32+E37+E43</f>
        <v>0</v>
      </c>
      <c r="F21" s="13">
        <f t="shared" si="0"/>
        <v>1707132.8</v>
      </c>
      <c r="G21" s="13">
        <f>G27+G32+G37+G43</f>
        <v>0</v>
      </c>
      <c r="H21" s="13">
        <f t="shared" si="1"/>
        <v>1707132.8</v>
      </c>
      <c r="I21" s="13">
        <f>I27+I32+I37+I43</f>
        <v>0</v>
      </c>
      <c r="J21" s="86">
        <f t="shared" si="2"/>
        <v>1707132.8</v>
      </c>
      <c r="K21" s="13">
        <f>K27+K32+K37+K43</f>
        <v>1376949.1</v>
      </c>
      <c r="L21" s="13">
        <f>L27+L32+L37+L43</f>
        <v>0</v>
      </c>
      <c r="M21" s="13">
        <f t="shared" si="3"/>
        <v>1376949.1</v>
      </c>
      <c r="N21" s="13">
        <f>N27+N32+N37+N43</f>
        <v>0</v>
      </c>
      <c r="O21" s="13">
        <f t="shared" si="4"/>
        <v>1376949.1</v>
      </c>
      <c r="P21" s="13">
        <f>P27+P32+P37+P43</f>
        <v>0</v>
      </c>
      <c r="Q21" s="86">
        <f t="shared" si="5"/>
        <v>1376949.1</v>
      </c>
      <c r="R21" s="13">
        <f>R27+R32+R37+R43</f>
        <v>0</v>
      </c>
      <c r="S21" s="13">
        <f>S27+S32+S37+S43</f>
        <v>0</v>
      </c>
      <c r="T21" s="13">
        <f t="shared" si="6"/>
        <v>0</v>
      </c>
      <c r="U21" s="13">
        <f>U27+U32+U37+U43</f>
        <v>0</v>
      </c>
      <c r="V21" s="13">
        <f t="shared" si="7"/>
        <v>0</v>
      </c>
      <c r="W21" s="13">
        <f>W27+W32+W37+W43</f>
        <v>0</v>
      </c>
      <c r="X21" s="86">
        <f t="shared" si="8"/>
        <v>0</v>
      </c>
      <c r="AA21" s="23"/>
    </row>
    <row r="22" spans="1:28" x14ac:dyDescent="0.35">
      <c r="A22" s="81"/>
      <c r="B22" s="89" t="s">
        <v>22</v>
      </c>
      <c r="C22" s="83" t="s">
        <v>17</v>
      </c>
      <c r="D22" s="13">
        <f>D33+D38</f>
        <v>604377.1</v>
      </c>
      <c r="E22" s="13">
        <f>E33+E38</f>
        <v>0</v>
      </c>
      <c r="F22" s="13">
        <f t="shared" si="0"/>
        <v>604377.1</v>
      </c>
      <c r="G22" s="13">
        <f>G33+G38</f>
        <v>0</v>
      </c>
      <c r="H22" s="13">
        <f t="shared" si="1"/>
        <v>604377.1</v>
      </c>
      <c r="I22" s="13">
        <f>I33+I38</f>
        <v>0</v>
      </c>
      <c r="J22" s="86">
        <f t="shared" si="2"/>
        <v>604377.1</v>
      </c>
      <c r="K22" s="13">
        <f>K33+K38</f>
        <v>617168.1</v>
      </c>
      <c r="L22" s="13">
        <f>L33+L38</f>
        <v>0</v>
      </c>
      <c r="M22" s="13">
        <f t="shared" si="3"/>
        <v>617168.1</v>
      </c>
      <c r="N22" s="13">
        <f>N33+N38</f>
        <v>0</v>
      </c>
      <c r="O22" s="13">
        <f t="shared" si="4"/>
        <v>617168.1</v>
      </c>
      <c r="P22" s="13">
        <f>P33+P38</f>
        <v>0</v>
      </c>
      <c r="Q22" s="86">
        <f t="shared" si="5"/>
        <v>617168.1</v>
      </c>
      <c r="R22" s="13">
        <f>R33+R38</f>
        <v>0</v>
      </c>
      <c r="S22" s="13">
        <f>S33+S38</f>
        <v>0</v>
      </c>
      <c r="T22" s="13">
        <f t="shared" si="6"/>
        <v>0</v>
      </c>
      <c r="U22" s="13">
        <f>U33+U38</f>
        <v>0</v>
      </c>
      <c r="V22" s="13">
        <f t="shared" si="7"/>
        <v>0</v>
      </c>
      <c r="W22" s="13">
        <f>W33+W38</f>
        <v>0</v>
      </c>
      <c r="X22" s="86">
        <f t="shared" si="8"/>
        <v>0</v>
      </c>
      <c r="AA22" s="23"/>
    </row>
    <row r="23" spans="1:28" x14ac:dyDescent="0.35">
      <c r="A23" s="81"/>
      <c r="B23" s="89" t="s">
        <v>23</v>
      </c>
      <c r="C23" s="83" t="s">
        <v>17</v>
      </c>
      <c r="D23" s="13">
        <f>D47</f>
        <v>581.1</v>
      </c>
      <c r="E23" s="13">
        <f>E47</f>
        <v>0</v>
      </c>
      <c r="F23" s="13">
        <f t="shared" si="0"/>
        <v>581.1</v>
      </c>
      <c r="G23" s="13">
        <f>G47+G44+G28+G39</f>
        <v>7588.5489799999996</v>
      </c>
      <c r="H23" s="13">
        <f t="shared" si="1"/>
        <v>8169.6489799999999</v>
      </c>
      <c r="I23" s="13">
        <f>I47+I44+I28+I39</f>
        <v>0</v>
      </c>
      <c r="J23" s="86">
        <f t="shared" si="2"/>
        <v>8169.6489799999999</v>
      </c>
      <c r="K23" s="13">
        <f>K47</f>
        <v>0</v>
      </c>
      <c r="L23" s="13">
        <f>L47</f>
        <v>0</v>
      </c>
      <c r="M23" s="13">
        <f t="shared" si="3"/>
        <v>0</v>
      </c>
      <c r="N23" s="13">
        <f>N47+N44+N28+N39</f>
        <v>0</v>
      </c>
      <c r="O23" s="13">
        <f t="shared" si="4"/>
        <v>0</v>
      </c>
      <c r="P23" s="13">
        <f>P47+P44+P28+P39</f>
        <v>0</v>
      </c>
      <c r="Q23" s="86">
        <f t="shared" si="5"/>
        <v>0</v>
      </c>
      <c r="R23" s="13">
        <f>R47</f>
        <v>0</v>
      </c>
      <c r="S23" s="13">
        <f>S47</f>
        <v>0</v>
      </c>
      <c r="T23" s="13">
        <f t="shared" si="6"/>
        <v>0</v>
      </c>
      <c r="U23" s="13">
        <f>U47+U44+U28+U39</f>
        <v>0</v>
      </c>
      <c r="V23" s="13">
        <f t="shared" si="7"/>
        <v>0</v>
      </c>
      <c r="W23" s="13">
        <f>W47+W44+W28+W39</f>
        <v>0</v>
      </c>
      <c r="X23" s="86">
        <f t="shared" si="8"/>
        <v>0</v>
      </c>
      <c r="AA23" s="23"/>
    </row>
    <row r="24" spans="1:28" ht="54" x14ac:dyDescent="0.35">
      <c r="A24" s="81" t="s">
        <v>24</v>
      </c>
      <c r="B24" s="89" t="s">
        <v>25</v>
      </c>
      <c r="C24" s="90" t="s">
        <v>26</v>
      </c>
      <c r="D24" s="13">
        <f>D26+D27</f>
        <v>836272.60000000009</v>
      </c>
      <c r="E24" s="13">
        <f>E26+E27</f>
        <v>0</v>
      </c>
      <c r="F24" s="13">
        <f t="shared" si="0"/>
        <v>836272.60000000009</v>
      </c>
      <c r="G24" s="13">
        <f>G26+G27+G28</f>
        <v>7540.8158800000001</v>
      </c>
      <c r="H24" s="13">
        <f t="shared" si="1"/>
        <v>843813.4158800001</v>
      </c>
      <c r="I24" s="13">
        <f>I26+I27+I28</f>
        <v>0</v>
      </c>
      <c r="J24" s="86">
        <f t="shared" si="2"/>
        <v>843813.4158800001</v>
      </c>
      <c r="K24" s="13">
        <f>K26+K27</f>
        <v>1077500.5</v>
      </c>
      <c r="L24" s="13">
        <f>L26+L27</f>
        <v>0</v>
      </c>
      <c r="M24" s="13">
        <f t="shared" si="3"/>
        <v>1077500.5</v>
      </c>
      <c r="N24" s="13">
        <f>N26+N27+N28</f>
        <v>0</v>
      </c>
      <c r="O24" s="13">
        <f t="shared" si="4"/>
        <v>1077500.5</v>
      </c>
      <c r="P24" s="13">
        <f>P26+P27+P28</f>
        <v>1E-3</v>
      </c>
      <c r="Q24" s="86">
        <f t="shared" si="5"/>
        <v>1077500.5009999999</v>
      </c>
      <c r="R24" s="13">
        <f>R26+R27</f>
        <v>0</v>
      </c>
      <c r="S24" s="13">
        <f>S26+S27</f>
        <v>0</v>
      </c>
      <c r="T24" s="13">
        <f t="shared" si="6"/>
        <v>0</v>
      </c>
      <c r="U24" s="13">
        <f>U26+U27+U28</f>
        <v>0</v>
      </c>
      <c r="V24" s="13">
        <f t="shared" si="7"/>
        <v>0</v>
      </c>
      <c r="W24" s="13">
        <f>W26+W27+W28</f>
        <v>0</v>
      </c>
      <c r="X24" s="86">
        <f t="shared" si="8"/>
        <v>0</v>
      </c>
      <c r="AA24" s="23"/>
    </row>
    <row r="25" spans="1:28" x14ac:dyDescent="0.35">
      <c r="A25" s="81"/>
      <c r="B25" s="89" t="s">
        <v>18</v>
      </c>
      <c r="C25" s="89"/>
      <c r="D25" s="13"/>
      <c r="E25" s="13"/>
      <c r="F25" s="13"/>
      <c r="G25" s="13"/>
      <c r="H25" s="13"/>
      <c r="I25" s="13"/>
      <c r="J25" s="86"/>
      <c r="K25" s="13"/>
      <c r="L25" s="13"/>
      <c r="M25" s="13"/>
      <c r="N25" s="13"/>
      <c r="O25" s="13"/>
      <c r="P25" s="13"/>
      <c r="Q25" s="86"/>
      <c r="R25" s="13"/>
      <c r="S25" s="13"/>
      <c r="T25" s="13"/>
      <c r="U25" s="13"/>
      <c r="V25" s="13"/>
      <c r="W25" s="13"/>
      <c r="X25" s="86"/>
      <c r="AA25" s="23"/>
    </row>
    <row r="26" spans="1:28" s="1" customFormat="1" hidden="1" x14ac:dyDescent="0.35">
      <c r="A26" s="12"/>
      <c r="B26" s="22" t="s">
        <v>19</v>
      </c>
      <c r="C26" s="22"/>
      <c r="D26" s="13">
        <v>836.3</v>
      </c>
      <c r="E26" s="24"/>
      <c r="F26" s="13">
        <f t="shared" si="0"/>
        <v>836.3</v>
      </c>
      <c r="G26" s="25"/>
      <c r="H26" s="13">
        <f t="shared" si="1"/>
        <v>836.3</v>
      </c>
      <c r="I26" s="25"/>
      <c r="J26" s="13">
        <f t="shared" si="2"/>
        <v>836.3</v>
      </c>
      <c r="K26" s="13">
        <v>1077.5</v>
      </c>
      <c r="L26" s="24"/>
      <c r="M26" s="13">
        <f t="shared" si="3"/>
        <v>1077.5</v>
      </c>
      <c r="N26" s="25"/>
      <c r="O26" s="13">
        <f t="shared" si="4"/>
        <v>1077.5</v>
      </c>
      <c r="P26" s="25">
        <v>1E-3</v>
      </c>
      <c r="Q26" s="13">
        <f t="shared" si="5"/>
        <v>1077.501</v>
      </c>
      <c r="R26" s="13">
        <v>0</v>
      </c>
      <c r="S26" s="24"/>
      <c r="T26" s="13">
        <f t="shared" si="6"/>
        <v>0</v>
      </c>
      <c r="U26" s="25"/>
      <c r="V26" s="13">
        <f t="shared" si="7"/>
        <v>0</v>
      </c>
      <c r="W26" s="25"/>
      <c r="X26" s="13">
        <f t="shared" si="8"/>
        <v>0</v>
      </c>
      <c r="Y26" s="26" t="s">
        <v>27</v>
      </c>
      <c r="Z26" s="27" t="s">
        <v>20</v>
      </c>
      <c r="AA26" s="28"/>
    </row>
    <row r="27" spans="1:28" x14ac:dyDescent="0.35">
      <c r="A27" s="81"/>
      <c r="B27" s="89" t="s">
        <v>21</v>
      </c>
      <c r="C27" s="91" t="s">
        <v>17</v>
      </c>
      <c r="D27" s="13">
        <v>835436.3</v>
      </c>
      <c r="E27" s="13"/>
      <c r="F27" s="13">
        <f t="shared" si="0"/>
        <v>835436.3</v>
      </c>
      <c r="G27" s="13"/>
      <c r="H27" s="13">
        <f t="shared" si="1"/>
        <v>835436.3</v>
      </c>
      <c r="I27" s="13"/>
      <c r="J27" s="86">
        <f t="shared" si="2"/>
        <v>835436.3</v>
      </c>
      <c r="K27" s="13">
        <v>1076423</v>
      </c>
      <c r="L27" s="13"/>
      <c r="M27" s="13">
        <f t="shared" si="3"/>
        <v>1076423</v>
      </c>
      <c r="N27" s="13"/>
      <c r="O27" s="13">
        <f t="shared" si="4"/>
        <v>1076423</v>
      </c>
      <c r="P27" s="13"/>
      <c r="Q27" s="86">
        <f t="shared" si="5"/>
        <v>1076423</v>
      </c>
      <c r="R27" s="13">
        <v>0</v>
      </c>
      <c r="S27" s="13"/>
      <c r="T27" s="13">
        <f t="shared" si="6"/>
        <v>0</v>
      </c>
      <c r="U27" s="13"/>
      <c r="V27" s="13">
        <f t="shared" si="7"/>
        <v>0</v>
      </c>
      <c r="W27" s="13"/>
      <c r="X27" s="86">
        <f t="shared" si="8"/>
        <v>0</v>
      </c>
      <c r="Y27" s="3" t="s">
        <v>28</v>
      </c>
      <c r="AA27" s="23"/>
    </row>
    <row r="28" spans="1:28" x14ac:dyDescent="0.35">
      <c r="A28" s="81"/>
      <c r="B28" s="89" t="s">
        <v>23</v>
      </c>
      <c r="C28" s="91" t="s">
        <v>17</v>
      </c>
      <c r="D28" s="13"/>
      <c r="E28" s="13"/>
      <c r="F28" s="13"/>
      <c r="G28" s="13">
        <v>7540.8158800000001</v>
      </c>
      <c r="H28" s="13">
        <f t="shared" si="1"/>
        <v>7540.8158800000001</v>
      </c>
      <c r="I28" s="13"/>
      <c r="J28" s="86">
        <f t="shared" si="2"/>
        <v>7540.8158800000001</v>
      </c>
      <c r="K28" s="13"/>
      <c r="L28" s="13"/>
      <c r="M28" s="13"/>
      <c r="N28" s="13"/>
      <c r="O28" s="13">
        <f t="shared" si="4"/>
        <v>0</v>
      </c>
      <c r="P28" s="13"/>
      <c r="Q28" s="86">
        <f t="shared" si="5"/>
        <v>0</v>
      </c>
      <c r="R28" s="13"/>
      <c r="S28" s="13"/>
      <c r="T28" s="13"/>
      <c r="U28" s="13"/>
      <c r="V28" s="13">
        <f t="shared" si="7"/>
        <v>0</v>
      </c>
      <c r="W28" s="13"/>
      <c r="X28" s="86">
        <f t="shared" si="8"/>
        <v>0</v>
      </c>
      <c r="Y28" s="3" t="s">
        <v>29</v>
      </c>
      <c r="AA28" s="23"/>
    </row>
    <row r="29" spans="1:28" ht="36" x14ac:dyDescent="0.35">
      <c r="A29" s="81" t="s">
        <v>30</v>
      </c>
      <c r="B29" s="89" t="s">
        <v>31</v>
      </c>
      <c r="C29" s="89" t="s">
        <v>32</v>
      </c>
      <c r="D29" s="13">
        <f>D32+D33</f>
        <v>54620.700000000004</v>
      </c>
      <c r="E29" s="13">
        <f>E32+E33</f>
        <v>0</v>
      </c>
      <c r="F29" s="13">
        <f t="shared" si="0"/>
        <v>54620.700000000004</v>
      </c>
      <c r="G29" s="13">
        <f>G32+G33</f>
        <v>0</v>
      </c>
      <c r="H29" s="13">
        <f t="shared" si="1"/>
        <v>54620.700000000004</v>
      </c>
      <c r="I29" s="13">
        <f>I32+I33+I31</f>
        <v>-54620.700000000004</v>
      </c>
      <c r="J29" s="86">
        <f t="shared" si="2"/>
        <v>0</v>
      </c>
      <c r="K29" s="13">
        <f>K32+K33</f>
        <v>0</v>
      </c>
      <c r="L29" s="13">
        <f>L32+L33</f>
        <v>0</v>
      </c>
      <c r="M29" s="13">
        <f t="shared" si="3"/>
        <v>0</v>
      </c>
      <c r="N29" s="13">
        <f>N32+N33</f>
        <v>0</v>
      </c>
      <c r="O29" s="13">
        <f t="shared" si="4"/>
        <v>0</v>
      </c>
      <c r="P29" s="13">
        <f>P32+P33+P31</f>
        <v>121902.88923</v>
      </c>
      <c r="Q29" s="86">
        <f t="shared" si="5"/>
        <v>121902.88923</v>
      </c>
      <c r="R29" s="13">
        <f>R32+R33</f>
        <v>0</v>
      </c>
      <c r="S29" s="13">
        <f>S32+S33</f>
        <v>0</v>
      </c>
      <c r="T29" s="13">
        <f t="shared" si="6"/>
        <v>0</v>
      </c>
      <c r="U29" s="13">
        <f>U32+U33</f>
        <v>0</v>
      </c>
      <c r="V29" s="13">
        <f t="shared" si="7"/>
        <v>0</v>
      </c>
      <c r="W29" s="13">
        <f>W32+W33</f>
        <v>0</v>
      </c>
      <c r="X29" s="86">
        <f t="shared" si="8"/>
        <v>0</v>
      </c>
      <c r="AA29" s="23"/>
    </row>
    <row r="30" spans="1:28" x14ac:dyDescent="0.35">
      <c r="A30" s="81"/>
      <c r="B30" s="89" t="s">
        <v>18</v>
      </c>
      <c r="C30" s="89"/>
      <c r="D30" s="13"/>
      <c r="E30" s="13"/>
      <c r="F30" s="13"/>
      <c r="G30" s="13"/>
      <c r="H30" s="13"/>
      <c r="I30" s="13"/>
      <c r="J30" s="86"/>
      <c r="K30" s="13"/>
      <c r="L30" s="13"/>
      <c r="M30" s="13"/>
      <c r="N30" s="13"/>
      <c r="O30" s="13"/>
      <c r="P30" s="13"/>
      <c r="Q30" s="86"/>
      <c r="R30" s="13"/>
      <c r="S30" s="13"/>
      <c r="T30" s="13"/>
      <c r="U30" s="13"/>
      <c r="V30" s="13"/>
      <c r="W30" s="13"/>
      <c r="X30" s="86"/>
      <c r="AA30" s="23"/>
    </row>
    <row r="31" spans="1:28" s="1" customFormat="1" hidden="1" x14ac:dyDescent="0.35">
      <c r="A31" s="29"/>
      <c r="B31" s="30" t="s">
        <v>19</v>
      </c>
      <c r="C31" s="30"/>
      <c r="D31" s="24"/>
      <c r="E31" s="24"/>
      <c r="F31" s="24"/>
      <c r="G31" s="24"/>
      <c r="H31" s="24"/>
      <c r="I31" s="25"/>
      <c r="J31" s="24">
        <f t="shared" si="2"/>
        <v>0</v>
      </c>
      <c r="K31" s="24"/>
      <c r="L31" s="24"/>
      <c r="M31" s="24"/>
      <c r="N31" s="24"/>
      <c r="O31" s="24"/>
      <c r="P31" s="25">
        <v>121.90300000000001</v>
      </c>
      <c r="Q31" s="24">
        <f t="shared" si="5"/>
        <v>121.90300000000001</v>
      </c>
      <c r="R31" s="24"/>
      <c r="S31" s="24"/>
      <c r="T31" s="24"/>
      <c r="U31" s="24"/>
      <c r="V31" s="24"/>
      <c r="W31" s="25"/>
      <c r="X31" s="24"/>
      <c r="Y31" s="31"/>
      <c r="Z31" s="32" t="s">
        <v>20</v>
      </c>
      <c r="AA31" s="33"/>
    </row>
    <row r="32" spans="1:28" x14ac:dyDescent="0.35">
      <c r="A32" s="81"/>
      <c r="B32" s="89" t="s">
        <v>21</v>
      </c>
      <c r="C32" s="91" t="s">
        <v>17</v>
      </c>
      <c r="D32" s="13">
        <v>2184.8000000000002</v>
      </c>
      <c r="E32" s="13"/>
      <c r="F32" s="13">
        <f t="shared" si="0"/>
        <v>2184.8000000000002</v>
      </c>
      <c r="G32" s="13"/>
      <c r="H32" s="13">
        <f t="shared" si="1"/>
        <v>2184.8000000000002</v>
      </c>
      <c r="I32" s="13">
        <v>-2184.8000000000002</v>
      </c>
      <c r="J32" s="86">
        <f t="shared" si="2"/>
        <v>0</v>
      </c>
      <c r="K32" s="13">
        <v>0</v>
      </c>
      <c r="L32" s="13"/>
      <c r="M32" s="13">
        <f t="shared" si="3"/>
        <v>0</v>
      </c>
      <c r="N32" s="13"/>
      <c r="O32" s="13">
        <f t="shared" si="4"/>
        <v>0</v>
      </c>
      <c r="P32" s="13">
        <v>4871.23945</v>
      </c>
      <c r="Q32" s="86">
        <f t="shared" si="5"/>
        <v>4871.23945</v>
      </c>
      <c r="R32" s="13">
        <v>0</v>
      </c>
      <c r="S32" s="13"/>
      <c r="T32" s="13">
        <f t="shared" si="6"/>
        <v>0</v>
      </c>
      <c r="U32" s="13"/>
      <c r="V32" s="13">
        <f t="shared" si="7"/>
        <v>0</v>
      </c>
      <c r="W32" s="13"/>
      <c r="X32" s="86">
        <f t="shared" si="8"/>
        <v>0</v>
      </c>
      <c r="Y32" s="3" t="s">
        <v>33</v>
      </c>
      <c r="AA32" s="23"/>
    </row>
    <row r="33" spans="1:27" x14ac:dyDescent="0.35">
      <c r="A33" s="81"/>
      <c r="B33" s="89" t="s">
        <v>22</v>
      </c>
      <c r="C33" s="91" t="s">
        <v>17</v>
      </c>
      <c r="D33" s="13">
        <v>52435.9</v>
      </c>
      <c r="E33" s="13"/>
      <c r="F33" s="13">
        <f t="shared" si="0"/>
        <v>52435.9</v>
      </c>
      <c r="G33" s="13"/>
      <c r="H33" s="13">
        <f t="shared" si="1"/>
        <v>52435.9</v>
      </c>
      <c r="I33" s="13">
        <v>-52435.9</v>
      </c>
      <c r="J33" s="86">
        <f t="shared" si="2"/>
        <v>0</v>
      </c>
      <c r="K33" s="13">
        <v>0</v>
      </c>
      <c r="L33" s="13"/>
      <c r="M33" s="13">
        <f t="shared" si="3"/>
        <v>0</v>
      </c>
      <c r="N33" s="13"/>
      <c r="O33" s="13">
        <f t="shared" si="4"/>
        <v>0</v>
      </c>
      <c r="P33" s="13">
        <v>116909.74678</v>
      </c>
      <c r="Q33" s="86">
        <f t="shared" si="5"/>
        <v>116909.74678</v>
      </c>
      <c r="R33" s="13">
        <v>0</v>
      </c>
      <c r="S33" s="13"/>
      <c r="T33" s="13">
        <f t="shared" si="6"/>
        <v>0</v>
      </c>
      <c r="U33" s="13"/>
      <c r="V33" s="13">
        <f t="shared" si="7"/>
        <v>0</v>
      </c>
      <c r="W33" s="13"/>
      <c r="X33" s="86">
        <f t="shared" si="8"/>
        <v>0</v>
      </c>
      <c r="Y33" s="3" t="s">
        <v>33</v>
      </c>
      <c r="AA33" s="23"/>
    </row>
    <row r="34" spans="1:27" ht="54" x14ac:dyDescent="0.35">
      <c r="A34" s="81" t="s">
        <v>34</v>
      </c>
      <c r="B34" s="89" t="s">
        <v>31</v>
      </c>
      <c r="C34" s="90" t="s">
        <v>26</v>
      </c>
      <c r="D34" s="13">
        <f>D36+D37+D38</f>
        <v>575639</v>
      </c>
      <c r="E34" s="13">
        <f>E36+E37+E38</f>
        <v>0</v>
      </c>
      <c r="F34" s="13">
        <f t="shared" si="0"/>
        <v>575639</v>
      </c>
      <c r="G34" s="13">
        <f>G36+G37+G38+G39</f>
        <v>47.655029999999996</v>
      </c>
      <c r="H34" s="13">
        <f t="shared" si="1"/>
        <v>575686.65503000002</v>
      </c>
      <c r="I34" s="13">
        <f>I36+I37+I38+I39</f>
        <v>54620.700000000004</v>
      </c>
      <c r="J34" s="86">
        <f t="shared" si="2"/>
        <v>630307.35502999998</v>
      </c>
      <c r="K34" s="13">
        <f>K36+K37+K38</f>
        <v>643526.9</v>
      </c>
      <c r="L34" s="13">
        <f>L36+L37+L38</f>
        <v>0</v>
      </c>
      <c r="M34" s="13">
        <f t="shared" si="3"/>
        <v>643526.9</v>
      </c>
      <c r="N34" s="13">
        <f>N36+N37+N38+N39</f>
        <v>0</v>
      </c>
      <c r="O34" s="13">
        <f t="shared" si="4"/>
        <v>643526.9</v>
      </c>
      <c r="P34" s="13">
        <f>P36+P37+P38+P39</f>
        <v>-121902.86122999999</v>
      </c>
      <c r="Q34" s="86">
        <f t="shared" si="5"/>
        <v>521624.03877000004</v>
      </c>
      <c r="R34" s="13">
        <f>R36+R37+R38</f>
        <v>0</v>
      </c>
      <c r="S34" s="13">
        <f>S36+S37+S38</f>
        <v>0</v>
      </c>
      <c r="T34" s="13">
        <f t="shared" si="6"/>
        <v>0</v>
      </c>
      <c r="U34" s="13">
        <f>U36+U37+U38+U39</f>
        <v>0</v>
      </c>
      <c r="V34" s="13">
        <f t="shared" si="7"/>
        <v>0</v>
      </c>
      <c r="W34" s="13">
        <f>W36+W37+W38+W39</f>
        <v>0</v>
      </c>
      <c r="X34" s="86">
        <f t="shared" si="8"/>
        <v>0</v>
      </c>
      <c r="AA34" s="23"/>
    </row>
    <row r="35" spans="1:27" x14ac:dyDescent="0.35">
      <c r="A35" s="81"/>
      <c r="B35" s="89" t="s">
        <v>18</v>
      </c>
      <c r="C35" s="89"/>
      <c r="D35" s="13"/>
      <c r="E35" s="13"/>
      <c r="F35" s="13"/>
      <c r="G35" s="13"/>
      <c r="H35" s="13"/>
      <c r="I35" s="13"/>
      <c r="J35" s="86"/>
      <c r="K35" s="13"/>
      <c r="L35" s="13"/>
      <c r="M35" s="13"/>
      <c r="N35" s="13"/>
      <c r="O35" s="13"/>
      <c r="P35" s="13"/>
      <c r="Q35" s="86"/>
      <c r="R35" s="13"/>
      <c r="S35" s="13"/>
      <c r="T35" s="13"/>
      <c r="U35" s="13"/>
      <c r="V35" s="13"/>
      <c r="W35" s="13"/>
      <c r="X35" s="86"/>
      <c r="AA35" s="23"/>
    </row>
    <row r="36" spans="1:27" s="1" customFormat="1" hidden="1" x14ac:dyDescent="0.35">
      <c r="A36" s="29"/>
      <c r="B36" s="34" t="s">
        <v>19</v>
      </c>
      <c r="C36" s="34"/>
      <c r="D36" s="24">
        <v>700.2</v>
      </c>
      <c r="E36" s="24"/>
      <c r="F36" s="24">
        <f t="shared" si="0"/>
        <v>700.2</v>
      </c>
      <c r="G36" s="25"/>
      <c r="H36" s="24">
        <f t="shared" si="1"/>
        <v>700.2</v>
      </c>
      <c r="I36" s="25"/>
      <c r="J36" s="24">
        <f t="shared" si="2"/>
        <v>700.2</v>
      </c>
      <c r="K36" s="24">
        <v>643.5</v>
      </c>
      <c r="L36" s="24"/>
      <c r="M36" s="24">
        <f t="shared" si="3"/>
        <v>643.5</v>
      </c>
      <c r="N36" s="25"/>
      <c r="O36" s="24">
        <f t="shared" si="4"/>
        <v>643.5</v>
      </c>
      <c r="P36" s="25">
        <f>-121.903+0.028</f>
        <v>-121.875</v>
      </c>
      <c r="Q36" s="24">
        <f t="shared" si="5"/>
        <v>521.625</v>
      </c>
      <c r="R36" s="24">
        <v>0</v>
      </c>
      <c r="S36" s="24"/>
      <c r="T36" s="24">
        <f t="shared" si="6"/>
        <v>0</v>
      </c>
      <c r="U36" s="25"/>
      <c r="V36" s="24">
        <f t="shared" si="7"/>
        <v>0</v>
      </c>
      <c r="W36" s="25"/>
      <c r="X36" s="24">
        <f t="shared" si="8"/>
        <v>0</v>
      </c>
      <c r="Y36" s="26" t="s">
        <v>33</v>
      </c>
      <c r="Z36" s="32" t="s">
        <v>20</v>
      </c>
      <c r="AA36" s="33"/>
    </row>
    <row r="37" spans="1:27" x14ac:dyDescent="0.35">
      <c r="A37" s="81"/>
      <c r="B37" s="89" t="s">
        <v>21</v>
      </c>
      <c r="C37" s="91" t="s">
        <v>17</v>
      </c>
      <c r="D37" s="13">
        <v>22997.599999999999</v>
      </c>
      <c r="E37" s="13"/>
      <c r="F37" s="13">
        <f t="shared" si="0"/>
        <v>22997.599999999999</v>
      </c>
      <c r="G37" s="13"/>
      <c r="H37" s="13">
        <f t="shared" si="1"/>
        <v>22997.599999999999</v>
      </c>
      <c r="I37" s="13">
        <v>2184.8000000000002</v>
      </c>
      <c r="J37" s="86">
        <f t="shared" si="2"/>
        <v>25182.399999999998</v>
      </c>
      <c r="K37" s="13">
        <v>25715.3</v>
      </c>
      <c r="L37" s="13"/>
      <c r="M37" s="13">
        <f t="shared" si="3"/>
        <v>25715.3</v>
      </c>
      <c r="N37" s="13"/>
      <c r="O37" s="13">
        <f t="shared" si="4"/>
        <v>25715.3</v>
      </c>
      <c r="P37" s="13">
        <v>-4871.23945</v>
      </c>
      <c r="Q37" s="86">
        <f t="shared" si="5"/>
        <v>20844.060549999998</v>
      </c>
      <c r="R37" s="13">
        <v>0</v>
      </c>
      <c r="S37" s="13"/>
      <c r="T37" s="13">
        <f t="shared" si="6"/>
        <v>0</v>
      </c>
      <c r="U37" s="13"/>
      <c r="V37" s="13">
        <f t="shared" si="7"/>
        <v>0</v>
      </c>
      <c r="W37" s="13"/>
      <c r="X37" s="86">
        <f t="shared" si="8"/>
        <v>0</v>
      </c>
      <c r="Y37" s="3" t="s">
        <v>33</v>
      </c>
      <c r="AA37" s="23"/>
    </row>
    <row r="38" spans="1:27" x14ac:dyDescent="0.35">
      <c r="A38" s="81"/>
      <c r="B38" s="89" t="s">
        <v>22</v>
      </c>
      <c r="C38" s="91" t="s">
        <v>17</v>
      </c>
      <c r="D38" s="13">
        <v>551941.19999999995</v>
      </c>
      <c r="E38" s="13"/>
      <c r="F38" s="13">
        <f t="shared" si="0"/>
        <v>551941.19999999995</v>
      </c>
      <c r="G38" s="13"/>
      <c r="H38" s="13">
        <f t="shared" si="1"/>
        <v>551941.19999999995</v>
      </c>
      <c r="I38" s="13">
        <v>52435.9</v>
      </c>
      <c r="J38" s="86">
        <f t="shared" si="2"/>
        <v>604377.1</v>
      </c>
      <c r="K38" s="13">
        <v>617168.1</v>
      </c>
      <c r="L38" s="13"/>
      <c r="M38" s="13">
        <f t="shared" si="3"/>
        <v>617168.1</v>
      </c>
      <c r="N38" s="13"/>
      <c r="O38" s="13">
        <f t="shared" si="4"/>
        <v>617168.1</v>
      </c>
      <c r="P38" s="13">
        <v>-116909.74678</v>
      </c>
      <c r="Q38" s="86">
        <f t="shared" si="5"/>
        <v>500258.35321999999</v>
      </c>
      <c r="R38" s="13">
        <v>0</v>
      </c>
      <c r="S38" s="13"/>
      <c r="T38" s="13">
        <f t="shared" si="6"/>
        <v>0</v>
      </c>
      <c r="U38" s="13"/>
      <c r="V38" s="13">
        <f t="shared" si="7"/>
        <v>0</v>
      </c>
      <c r="W38" s="13"/>
      <c r="X38" s="86">
        <f t="shared" si="8"/>
        <v>0</v>
      </c>
      <c r="Y38" s="3" t="s">
        <v>33</v>
      </c>
      <c r="AA38" s="23"/>
    </row>
    <row r="39" spans="1:27" x14ac:dyDescent="0.35">
      <c r="A39" s="81"/>
      <c r="B39" s="89" t="s">
        <v>23</v>
      </c>
      <c r="C39" s="91" t="s">
        <v>17</v>
      </c>
      <c r="D39" s="13"/>
      <c r="E39" s="13"/>
      <c r="F39" s="13"/>
      <c r="G39" s="13">
        <v>47.655029999999996</v>
      </c>
      <c r="H39" s="13">
        <f t="shared" si="1"/>
        <v>47.655029999999996</v>
      </c>
      <c r="I39" s="13"/>
      <c r="J39" s="86">
        <f t="shared" si="2"/>
        <v>47.655029999999996</v>
      </c>
      <c r="K39" s="13"/>
      <c r="L39" s="13"/>
      <c r="M39" s="13"/>
      <c r="N39" s="13"/>
      <c r="O39" s="13">
        <f t="shared" si="4"/>
        <v>0</v>
      </c>
      <c r="P39" s="13"/>
      <c r="Q39" s="86">
        <f t="shared" si="5"/>
        <v>0</v>
      </c>
      <c r="R39" s="13"/>
      <c r="S39" s="13"/>
      <c r="T39" s="13"/>
      <c r="U39" s="13"/>
      <c r="V39" s="13">
        <f t="shared" si="7"/>
        <v>0</v>
      </c>
      <c r="W39" s="13"/>
      <c r="X39" s="86">
        <f t="shared" si="8"/>
        <v>0</v>
      </c>
      <c r="AA39" s="23"/>
    </row>
    <row r="40" spans="1:27" ht="54" x14ac:dyDescent="0.35">
      <c r="A40" s="81" t="s">
        <v>35</v>
      </c>
      <c r="B40" s="89" t="s">
        <v>36</v>
      </c>
      <c r="C40" s="90" t="s">
        <v>26</v>
      </c>
      <c r="D40" s="13">
        <f>D42+D43</f>
        <v>847361.4</v>
      </c>
      <c r="E40" s="13">
        <f>E42+E43</f>
        <v>0</v>
      </c>
      <c r="F40" s="13">
        <f t="shared" si="0"/>
        <v>847361.4</v>
      </c>
      <c r="G40" s="13">
        <f>G42+G43+G44</f>
        <v>6.1449999999999998E-2</v>
      </c>
      <c r="H40" s="13">
        <f t="shared" si="1"/>
        <v>847361.46145000006</v>
      </c>
      <c r="I40" s="13">
        <f>I42+I43+I44</f>
        <v>0</v>
      </c>
      <c r="J40" s="86">
        <f t="shared" si="2"/>
        <v>847361.46145000006</v>
      </c>
      <c r="K40" s="13">
        <f>K42+K43</f>
        <v>606016.19999999995</v>
      </c>
      <c r="L40" s="13">
        <f>L42+L43</f>
        <v>0</v>
      </c>
      <c r="M40" s="13">
        <f t="shared" si="3"/>
        <v>606016.19999999995</v>
      </c>
      <c r="N40" s="13">
        <f>N42+N43+N44</f>
        <v>0</v>
      </c>
      <c r="O40" s="13">
        <f t="shared" si="4"/>
        <v>606016.19999999995</v>
      </c>
      <c r="P40" s="13">
        <f>P42+P43+P44</f>
        <v>-2.9000000000000001E-2</v>
      </c>
      <c r="Q40" s="86">
        <f t="shared" si="5"/>
        <v>606016.17099999997</v>
      </c>
      <c r="R40" s="13">
        <f>R42+R43</f>
        <v>0</v>
      </c>
      <c r="S40" s="13">
        <f>S42+S43</f>
        <v>0</v>
      </c>
      <c r="T40" s="13">
        <f t="shared" si="6"/>
        <v>0</v>
      </c>
      <c r="U40" s="13">
        <f>U42+U43+U44</f>
        <v>0</v>
      </c>
      <c r="V40" s="13">
        <f t="shared" si="7"/>
        <v>0</v>
      </c>
      <c r="W40" s="13">
        <f>W42+W43+W44</f>
        <v>0</v>
      </c>
      <c r="X40" s="86">
        <f t="shared" si="8"/>
        <v>0</v>
      </c>
      <c r="AA40" s="23"/>
    </row>
    <row r="41" spans="1:27" x14ac:dyDescent="0.35">
      <c r="A41" s="81"/>
      <c r="B41" s="89" t="s">
        <v>18</v>
      </c>
      <c r="C41" s="89"/>
      <c r="D41" s="13"/>
      <c r="E41" s="13"/>
      <c r="F41" s="13"/>
      <c r="G41" s="13"/>
      <c r="H41" s="13"/>
      <c r="I41" s="13"/>
      <c r="J41" s="86"/>
      <c r="K41" s="13"/>
      <c r="L41" s="13"/>
      <c r="M41" s="13"/>
      <c r="N41" s="13"/>
      <c r="O41" s="13"/>
      <c r="P41" s="13"/>
      <c r="Q41" s="86"/>
      <c r="R41" s="13"/>
      <c r="S41" s="13"/>
      <c r="T41" s="13"/>
      <c r="U41" s="13"/>
      <c r="V41" s="13"/>
      <c r="W41" s="13"/>
      <c r="X41" s="86"/>
      <c r="AA41" s="23"/>
    </row>
    <row r="42" spans="1:27" s="1" customFormat="1" hidden="1" x14ac:dyDescent="0.35">
      <c r="A42" s="29"/>
      <c r="B42" s="34" t="s">
        <v>19</v>
      </c>
      <c r="C42" s="30"/>
      <c r="D42" s="24">
        <v>847.3</v>
      </c>
      <c r="E42" s="24"/>
      <c r="F42" s="24">
        <f t="shared" si="0"/>
        <v>847.3</v>
      </c>
      <c r="G42" s="25"/>
      <c r="H42" s="24">
        <f t="shared" si="1"/>
        <v>847.3</v>
      </c>
      <c r="I42" s="25"/>
      <c r="J42" s="24">
        <f t="shared" si="2"/>
        <v>847.3</v>
      </c>
      <c r="K42" s="24">
        <v>331205.39999999997</v>
      </c>
      <c r="L42" s="24"/>
      <c r="M42" s="24">
        <f t="shared" si="3"/>
        <v>331205.39999999997</v>
      </c>
      <c r="N42" s="25"/>
      <c r="O42" s="24">
        <f t="shared" si="4"/>
        <v>331205.39999999997</v>
      </c>
      <c r="P42" s="25">
        <v>-2.9000000000000001E-2</v>
      </c>
      <c r="Q42" s="24">
        <f t="shared" si="5"/>
        <v>331205.37099999998</v>
      </c>
      <c r="R42" s="24">
        <v>0</v>
      </c>
      <c r="S42" s="24"/>
      <c r="T42" s="24">
        <f t="shared" si="6"/>
        <v>0</v>
      </c>
      <c r="U42" s="25"/>
      <c r="V42" s="24">
        <f t="shared" si="7"/>
        <v>0</v>
      </c>
      <c r="W42" s="25"/>
      <c r="X42" s="24">
        <f t="shared" si="8"/>
        <v>0</v>
      </c>
      <c r="Y42" s="26" t="s">
        <v>37</v>
      </c>
      <c r="Z42" s="32" t="s">
        <v>20</v>
      </c>
      <c r="AA42" s="33"/>
    </row>
    <row r="43" spans="1:27" x14ac:dyDescent="0.35">
      <c r="A43" s="81"/>
      <c r="B43" s="89" t="s">
        <v>21</v>
      </c>
      <c r="C43" s="91" t="s">
        <v>17</v>
      </c>
      <c r="D43" s="13">
        <v>846514.1</v>
      </c>
      <c r="E43" s="13"/>
      <c r="F43" s="13">
        <f t="shared" si="0"/>
        <v>846514.1</v>
      </c>
      <c r="G43" s="13"/>
      <c r="H43" s="13">
        <f t="shared" si="1"/>
        <v>846514.1</v>
      </c>
      <c r="I43" s="13"/>
      <c r="J43" s="86">
        <f t="shared" si="2"/>
        <v>846514.1</v>
      </c>
      <c r="K43" s="13">
        <v>274810.8</v>
      </c>
      <c r="L43" s="13"/>
      <c r="M43" s="13">
        <f t="shared" si="3"/>
        <v>274810.8</v>
      </c>
      <c r="N43" s="13"/>
      <c r="O43" s="13">
        <f t="shared" si="4"/>
        <v>274810.8</v>
      </c>
      <c r="P43" s="13"/>
      <c r="Q43" s="86">
        <f t="shared" si="5"/>
        <v>274810.8</v>
      </c>
      <c r="R43" s="13">
        <v>0</v>
      </c>
      <c r="S43" s="13"/>
      <c r="T43" s="13">
        <f t="shared" si="6"/>
        <v>0</v>
      </c>
      <c r="U43" s="13"/>
      <c r="V43" s="13">
        <f t="shared" si="7"/>
        <v>0</v>
      </c>
      <c r="W43" s="13"/>
      <c r="X43" s="86">
        <f t="shared" si="8"/>
        <v>0</v>
      </c>
      <c r="Y43" s="3" t="s">
        <v>28</v>
      </c>
      <c r="AA43" s="23"/>
    </row>
    <row r="44" spans="1:27" x14ac:dyDescent="0.35">
      <c r="A44" s="81"/>
      <c r="B44" s="89" t="s">
        <v>23</v>
      </c>
      <c r="C44" s="91" t="s">
        <v>17</v>
      </c>
      <c r="D44" s="13"/>
      <c r="E44" s="13"/>
      <c r="F44" s="13"/>
      <c r="G44" s="13">
        <v>6.1449999999999998E-2</v>
      </c>
      <c r="H44" s="13">
        <f t="shared" si="1"/>
        <v>6.1449999999999998E-2</v>
      </c>
      <c r="I44" s="13"/>
      <c r="J44" s="86">
        <f t="shared" si="2"/>
        <v>6.1449999999999998E-2</v>
      </c>
      <c r="K44" s="13"/>
      <c r="L44" s="13"/>
      <c r="M44" s="13"/>
      <c r="N44" s="13"/>
      <c r="O44" s="13">
        <f t="shared" si="4"/>
        <v>0</v>
      </c>
      <c r="P44" s="13"/>
      <c r="Q44" s="86">
        <f t="shared" si="5"/>
        <v>0</v>
      </c>
      <c r="R44" s="13"/>
      <c r="S44" s="13"/>
      <c r="T44" s="13"/>
      <c r="U44" s="13"/>
      <c r="V44" s="13">
        <f t="shared" si="7"/>
        <v>0</v>
      </c>
      <c r="W44" s="13"/>
      <c r="X44" s="86">
        <f t="shared" si="8"/>
        <v>0</v>
      </c>
      <c r="Y44" s="3" t="s">
        <v>38</v>
      </c>
      <c r="AA44" s="23"/>
    </row>
    <row r="45" spans="1:27" ht="54" x14ac:dyDescent="0.35">
      <c r="A45" s="81" t="s">
        <v>39</v>
      </c>
      <c r="B45" s="92" t="s">
        <v>40</v>
      </c>
      <c r="C45" s="89" t="s">
        <v>26</v>
      </c>
      <c r="D45" s="13">
        <f>D47</f>
        <v>581.1</v>
      </c>
      <c r="E45" s="13">
        <f>E47</f>
        <v>0</v>
      </c>
      <c r="F45" s="13">
        <f t="shared" si="0"/>
        <v>581.1</v>
      </c>
      <c r="G45" s="13">
        <f>G47</f>
        <v>1.6619999999999999E-2</v>
      </c>
      <c r="H45" s="13">
        <f t="shared" si="1"/>
        <v>581.11662000000001</v>
      </c>
      <c r="I45" s="13">
        <f>I47</f>
        <v>0</v>
      </c>
      <c r="J45" s="86">
        <f t="shared" si="2"/>
        <v>581.11662000000001</v>
      </c>
      <c r="K45" s="13">
        <f>K47</f>
        <v>0</v>
      </c>
      <c r="L45" s="13">
        <f>L47</f>
        <v>0</v>
      </c>
      <c r="M45" s="13">
        <f t="shared" si="3"/>
        <v>0</v>
      </c>
      <c r="N45" s="13">
        <f>N47</f>
        <v>0</v>
      </c>
      <c r="O45" s="13">
        <f t="shared" si="4"/>
        <v>0</v>
      </c>
      <c r="P45" s="13">
        <f>P47</f>
        <v>0</v>
      </c>
      <c r="Q45" s="86">
        <f t="shared" si="5"/>
        <v>0</v>
      </c>
      <c r="R45" s="13">
        <f>R47</f>
        <v>0</v>
      </c>
      <c r="S45" s="13">
        <f>S47</f>
        <v>0</v>
      </c>
      <c r="T45" s="13">
        <f t="shared" si="6"/>
        <v>0</v>
      </c>
      <c r="U45" s="13">
        <f>U47</f>
        <v>0</v>
      </c>
      <c r="V45" s="13">
        <f t="shared" si="7"/>
        <v>0</v>
      </c>
      <c r="W45" s="13">
        <f>W47</f>
        <v>0</v>
      </c>
      <c r="X45" s="86">
        <f t="shared" si="8"/>
        <v>0</v>
      </c>
      <c r="AA45" s="23"/>
    </row>
    <row r="46" spans="1:27" x14ac:dyDescent="0.35">
      <c r="A46" s="81"/>
      <c r="B46" s="89" t="s">
        <v>18</v>
      </c>
      <c r="C46" s="89"/>
      <c r="D46" s="13"/>
      <c r="E46" s="13"/>
      <c r="F46" s="13"/>
      <c r="G46" s="13"/>
      <c r="H46" s="13"/>
      <c r="I46" s="13"/>
      <c r="J46" s="86"/>
      <c r="K46" s="13"/>
      <c r="L46" s="13"/>
      <c r="M46" s="13"/>
      <c r="N46" s="13"/>
      <c r="O46" s="13"/>
      <c r="P46" s="13"/>
      <c r="Q46" s="86"/>
      <c r="R46" s="13"/>
      <c r="S46" s="13"/>
      <c r="T46" s="13"/>
      <c r="U46" s="13"/>
      <c r="V46" s="13"/>
      <c r="W46" s="13"/>
      <c r="X46" s="86"/>
      <c r="AA46" s="23"/>
    </row>
    <row r="47" spans="1:27" x14ac:dyDescent="0.35">
      <c r="A47" s="81"/>
      <c r="B47" s="89" t="s">
        <v>23</v>
      </c>
      <c r="C47" s="91" t="s">
        <v>17</v>
      </c>
      <c r="D47" s="13">
        <v>581.1</v>
      </c>
      <c r="E47" s="13"/>
      <c r="F47" s="13">
        <f t="shared" si="0"/>
        <v>581.1</v>
      </c>
      <c r="G47" s="13">
        <v>1.6619999999999999E-2</v>
      </c>
      <c r="H47" s="13">
        <f t="shared" si="1"/>
        <v>581.11662000000001</v>
      </c>
      <c r="I47" s="13"/>
      <c r="J47" s="86">
        <f t="shared" si="2"/>
        <v>581.11662000000001</v>
      </c>
      <c r="K47" s="13">
        <v>0</v>
      </c>
      <c r="L47" s="13"/>
      <c r="M47" s="13">
        <f t="shared" si="3"/>
        <v>0</v>
      </c>
      <c r="N47" s="13"/>
      <c r="O47" s="13">
        <f t="shared" si="4"/>
        <v>0</v>
      </c>
      <c r="P47" s="13"/>
      <c r="Q47" s="86">
        <f t="shared" si="5"/>
        <v>0</v>
      </c>
      <c r="R47" s="13">
        <v>0</v>
      </c>
      <c r="S47" s="13"/>
      <c r="T47" s="13">
        <f t="shared" si="6"/>
        <v>0</v>
      </c>
      <c r="U47" s="13"/>
      <c r="V47" s="13">
        <f t="shared" si="7"/>
        <v>0</v>
      </c>
      <c r="W47" s="13"/>
      <c r="X47" s="86">
        <f t="shared" si="8"/>
        <v>0</v>
      </c>
      <c r="Y47" s="3" t="s">
        <v>41</v>
      </c>
      <c r="AA47" s="23"/>
    </row>
    <row r="48" spans="1:27" ht="54" x14ac:dyDescent="0.35">
      <c r="A48" s="81" t="s">
        <v>42</v>
      </c>
      <c r="B48" s="89" t="s">
        <v>43</v>
      </c>
      <c r="C48" s="89" t="s">
        <v>26</v>
      </c>
      <c r="D48" s="13">
        <v>33334.6</v>
      </c>
      <c r="E48" s="13"/>
      <c r="F48" s="13">
        <f t="shared" si="0"/>
        <v>33334.6</v>
      </c>
      <c r="G48" s="13"/>
      <c r="H48" s="13">
        <f t="shared" si="1"/>
        <v>33334.6</v>
      </c>
      <c r="I48" s="13"/>
      <c r="J48" s="86">
        <f t="shared" si="2"/>
        <v>33334.6</v>
      </c>
      <c r="K48" s="13">
        <v>65000</v>
      </c>
      <c r="L48" s="13"/>
      <c r="M48" s="13">
        <f t="shared" si="3"/>
        <v>65000</v>
      </c>
      <c r="N48" s="13"/>
      <c r="O48" s="13">
        <f t="shared" si="4"/>
        <v>65000</v>
      </c>
      <c r="P48" s="13"/>
      <c r="Q48" s="86">
        <f t="shared" si="5"/>
        <v>65000</v>
      </c>
      <c r="R48" s="13">
        <v>0</v>
      </c>
      <c r="S48" s="13"/>
      <c r="T48" s="13">
        <f t="shared" si="6"/>
        <v>0</v>
      </c>
      <c r="U48" s="13"/>
      <c r="V48" s="13">
        <f t="shared" si="7"/>
        <v>0</v>
      </c>
      <c r="W48" s="13"/>
      <c r="X48" s="86">
        <f t="shared" si="8"/>
        <v>0</v>
      </c>
      <c r="Y48" s="3" t="s">
        <v>44</v>
      </c>
      <c r="AA48" s="23"/>
    </row>
    <row r="49" spans="1:28" ht="54" x14ac:dyDescent="0.35">
      <c r="A49" s="81" t="s">
        <v>45</v>
      </c>
      <c r="B49" s="89" t="s">
        <v>46</v>
      </c>
      <c r="C49" s="89" t="s">
        <v>26</v>
      </c>
      <c r="D49" s="13"/>
      <c r="E49" s="13"/>
      <c r="F49" s="13"/>
      <c r="G49" s="13">
        <v>26162.946</v>
      </c>
      <c r="H49" s="13">
        <f t="shared" si="1"/>
        <v>26162.946</v>
      </c>
      <c r="I49" s="13">
        <v>-16.065000000000001</v>
      </c>
      <c r="J49" s="86">
        <f t="shared" si="2"/>
        <v>26146.881000000001</v>
      </c>
      <c r="K49" s="13"/>
      <c r="L49" s="13"/>
      <c r="M49" s="13"/>
      <c r="N49" s="13"/>
      <c r="O49" s="13">
        <f t="shared" si="4"/>
        <v>0</v>
      </c>
      <c r="P49" s="13"/>
      <c r="Q49" s="86">
        <f t="shared" si="5"/>
        <v>0</v>
      </c>
      <c r="R49" s="13"/>
      <c r="S49" s="13"/>
      <c r="T49" s="13"/>
      <c r="U49" s="13"/>
      <c r="V49" s="13">
        <f t="shared" si="7"/>
        <v>0</v>
      </c>
      <c r="W49" s="13"/>
      <c r="X49" s="86">
        <f t="shared" si="8"/>
        <v>0</v>
      </c>
      <c r="Y49" s="3" t="s">
        <v>47</v>
      </c>
      <c r="AA49" s="23"/>
    </row>
    <row r="50" spans="1:28" s="88" customFormat="1" ht="33.75" customHeight="1" x14ac:dyDescent="0.25">
      <c r="A50" s="78"/>
      <c r="B50" s="79" t="s">
        <v>48</v>
      </c>
      <c r="C50" s="80" t="s">
        <v>17</v>
      </c>
      <c r="D50" s="9">
        <f>D55+D56+D57+D58+D59+D60+D61+D62+D63+D64+D65+D66+D67+D68+D69+D70+D71+D72+D73+D74+D75+D80+D83</f>
        <v>3608633</v>
      </c>
      <c r="E50" s="9">
        <f>E55+E56+E57+E58+E59+E60+E61+E62+E63+E64+E65+E66+E67+E68+E69+E70+E71+E72+E73+E74+E75+E80+E83+E87+E88+E89+E90+E91+E92</f>
        <v>57880.3</v>
      </c>
      <c r="F50" s="9">
        <f t="shared" si="0"/>
        <v>3666513.3</v>
      </c>
      <c r="G50" s="9">
        <f>G55+G56+G57+G58+G59+G60+G61+G62+G63+G64+G65+G66+G67+G68+G69+G70+G71+G72+G73+G74+G75+G80+G83+G87+G88+G89+G90+G91+G92+G93+G94+G95</f>
        <v>-73861.194999999978</v>
      </c>
      <c r="H50" s="9">
        <f t="shared" si="1"/>
        <v>3592652.105</v>
      </c>
      <c r="I50" s="9">
        <f>I55+I56+I57+I58+I59+I60+I61+I62+I63+I64+I65+I66+I67+I68+I69+I70+I71+I72+I73+I74+I75+I80+I83+I87+I88+I89+I90+I91+I92+I93+I94+I95</f>
        <v>-115982.70600000009</v>
      </c>
      <c r="J50" s="85">
        <f t="shared" si="2"/>
        <v>3476669.3989999997</v>
      </c>
      <c r="K50" s="9">
        <f>K55+K56+K57+K58+K59+K60+K61+K62+K63+K64+K65+K66+K67+K68+K69+K70+K71+K72+K73+K74+K75+K80+K83</f>
        <v>3662122.5</v>
      </c>
      <c r="L50" s="9">
        <f>L55+L56+L57+L58+L59+L60+L61+L62+L63+L64+L65+L66+L67+L68+L69+L70+L71+L72+L73+L74+L75+L80+L83+L87+L88+L89+L90+L91+L92</f>
        <v>43558</v>
      </c>
      <c r="M50" s="9">
        <f t="shared" si="3"/>
        <v>3705680.5</v>
      </c>
      <c r="N50" s="35">
        <f>N55+N56+N57+N58+N59+N60+N61+N62+N63+N64+N65+N66+N67+N68+N69+N70+N71+N72+N73+N74+N75+N80+N83+N87+N88+N89+N90+N91+N92+N93+N94+N95</f>
        <v>11397.069000000003</v>
      </c>
      <c r="O50" s="9">
        <f t="shared" si="4"/>
        <v>3717077.5690000001</v>
      </c>
      <c r="P50" s="9">
        <f>P55+P56+P57+P58+P59+P60+P61+P62+P63+P64+P65+P66+P67+P68+P69+P70+P71+P72+P73+P74+P75+P80+P83+P87+P88+P89+P90+P91+P92+P93+P94+P95</f>
        <v>-55407.443999999989</v>
      </c>
      <c r="Q50" s="85">
        <f t="shared" si="5"/>
        <v>3661670.125</v>
      </c>
      <c r="R50" s="9">
        <f>R55+R56+R57+R58+R59+R60+R61+R62+R63+R64+R65+R66+R67+R68+R69+R70+R71+R72+R73+R74+R75+R80+R83</f>
        <v>2804976.0000000005</v>
      </c>
      <c r="S50" s="9">
        <f>S55+S56+S57+S58+S59+S60+S61+S62+S63+S64+S65+S66+S67+S68+S69+S70+S71+S72+S73+S74+S75+S80+S83+S87+S88+S89+S90+S91+S92</f>
        <v>0</v>
      </c>
      <c r="T50" s="9">
        <f t="shared" si="6"/>
        <v>2804976.0000000005</v>
      </c>
      <c r="U50" s="35">
        <f>U55+U56+U57+U58+U59+U60+U61+U62+U63+U64+U65+U66+U67+U68+U69+U70+U71+U72+U73+U74+U75+U80+U83+U87+U88+U89+U90+U91+U92+U93+U94+U95</f>
        <v>171972.367</v>
      </c>
      <c r="V50" s="9">
        <f t="shared" si="7"/>
        <v>2976948.3670000006</v>
      </c>
      <c r="W50" s="9">
        <f>W55+W56+W57+W58+W59+W60+W61+W62+W63+W64+W65+W66+W67+W68+W69+W70+W71+W72+W73+W74+W75+W80+W83+W87+W88+W89+W90+W91+W92+W93+W94+W95</f>
        <v>41639.83</v>
      </c>
      <c r="X50" s="85">
        <f t="shared" si="8"/>
        <v>3018588.1970000006</v>
      </c>
      <c r="Y50" s="10"/>
      <c r="Z50" s="11"/>
      <c r="AA50" s="8"/>
      <c r="AB50" s="8"/>
    </row>
    <row r="51" spans="1:28" x14ac:dyDescent="0.35">
      <c r="A51" s="81"/>
      <c r="B51" s="82" t="s">
        <v>18</v>
      </c>
      <c r="C51" s="93"/>
      <c r="D51" s="13"/>
      <c r="E51" s="13"/>
      <c r="F51" s="13"/>
      <c r="G51" s="13"/>
      <c r="H51" s="13"/>
      <c r="I51" s="13"/>
      <c r="J51" s="86"/>
      <c r="K51" s="13"/>
      <c r="L51" s="13"/>
      <c r="M51" s="13"/>
      <c r="N51" s="13"/>
      <c r="O51" s="13"/>
      <c r="P51" s="13"/>
      <c r="Q51" s="86"/>
      <c r="R51" s="13"/>
      <c r="S51" s="13"/>
      <c r="T51" s="13"/>
      <c r="U51" s="13"/>
      <c r="V51" s="13"/>
      <c r="W51" s="13"/>
      <c r="X51" s="86"/>
      <c r="AA51" s="23"/>
    </row>
    <row r="52" spans="1:28" s="14" customFormat="1" hidden="1" x14ac:dyDescent="0.35">
      <c r="A52" s="15"/>
      <c r="B52" s="16" t="s">
        <v>19</v>
      </c>
      <c r="C52" s="36"/>
      <c r="D52" s="37">
        <f>D55+D56+D57+D58+D59+D60+D61+D62+D63+D64+D65+D66+D67+D68+D69+D70+D71+D72+D73+D74+D77</f>
        <v>1713714.9</v>
      </c>
      <c r="E52" s="37">
        <f>E55+E56+E57+E58+E59+E60+E61+E62+E63+E64+E65+E66+E67+E68+E69+E70+E71+E72+E73+E74+E77+E87+E88+E89+E90+E91+E92</f>
        <v>57880.3</v>
      </c>
      <c r="F52" s="37">
        <f t="shared" si="0"/>
        <v>1771595.2</v>
      </c>
      <c r="G52" s="37">
        <f>G55+G56+G57+G58+G59+G60+G61+G62+G63+G64+G65+G66+G67+G68+G69+G70+G71+G72+G73+G74+G77+G87+G88+G89+G90+G91+G92+G93+G94+G95</f>
        <v>-73861.194999999978</v>
      </c>
      <c r="H52" s="37">
        <f t="shared" si="1"/>
        <v>1697734.0049999999</v>
      </c>
      <c r="I52" s="37">
        <f>I55+I56+I57+I58+I59+I60+I61+I62+I63+I64+I65+I66+I67+I68+I69+I70+I71+I72+I73+I74+I77+I87+I88+I89+I90+I91+I92+I93+I94+I95</f>
        <v>-115982.70600000009</v>
      </c>
      <c r="J52" s="37">
        <f t="shared" si="2"/>
        <v>1581751.2989999999</v>
      </c>
      <c r="K52" s="37">
        <f>K55+K56+K57+K58+K59+K60+K61+K62+K63+K64+K65+K66+K67+K68+K69+K70+K71+K72+K73+K74+K77</f>
        <v>1600713.7</v>
      </c>
      <c r="L52" s="37">
        <f>L55+L56+L57+L58+L59+L60+L61+L62+L63+L64+L65+L66+L67+L68+L69+L70+L71+L72+L73+L74+L77+L87+L88+L89+L90+L91+L92</f>
        <v>43558</v>
      </c>
      <c r="M52" s="37">
        <f t="shared" si="3"/>
        <v>1644271.7</v>
      </c>
      <c r="N52" s="38">
        <f>N55+N56+N57+N58+N59+N60+N61+N62+N63+N64+N65+N66+N67+N68+N69+N70+N71+N72+N73+N74+N77+N87+N88+N89+N90+N91+N92+N93+N94+N95</f>
        <v>11397.069000000003</v>
      </c>
      <c r="O52" s="37">
        <f t="shared" si="4"/>
        <v>1655668.7689999999</v>
      </c>
      <c r="P52" s="37">
        <f>P55+P56+P57+P58+P59+P60+P61+P62+P63+P64+P65+P66+P67+P68+P69+P70+P71+P72+P73+P74+P77+P87+P88+P89+P90+P91+P92+P93+P94+P95</f>
        <v>-55407.443999999989</v>
      </c>
      <c r="Q52" s="37">
        <f t="shared" si="5"/>
        <v>1600261.325</v>
      </c>
      <c r="R52" s="37">
        <f>R55+R56+R57+R58+R59+R60+R61+R62+R63+R64+R65+R66+R67+R68+R69+R70+R71+R72+R73+R74+R77</f>
        <v>800000</v>
      </c>
      <c r="S52" s="37">
        <f>S55+S56+S57+S58+S59+S60+S61+S62+S63+S64+S65+S66+S67+S68+S69+S70+S71+S72+S73+S74+S77+S87+S88+S89+S90+S91+S92</f>
        <v>0</v>
      </c>
      <c r="T52" s="37">
        <f t="shared" si="6"/>
        <v>800000</v>
      </c>
      <c r="U52" s="38">
        <f>U55+U56+U57+U58+U59+U60+U61+U62+U63+U64+U65+U66+U67+U68+U69+U70+U71+U72+U73+U74+U77+U87+U88+U89+U90+U91+U92+U93+U94+U95</f>
        <v>171972.367</v>
      </c>
      <c r="V52" s="37">
        <f t="shared" si="7"/>
        <v>971972.36699999997</v>
      </c>
      <c r="W52" s="37">
        <f>W55+W56+W57+W58+W59+W60+W61+W62+W63+W64+W65+W66+W67+W68+W69+W70+W71+W72+W73+W74+W77+W87+W88+W89+W90+W91+W92+W93+W94+W95</f>
        <v>41639.83</v>
      </c>
      <c r="X52" s="37">
        <f t="shared" si="8"/>
        <v>1013612.1969999999</v>
      </c>
      <c r="Y52" s="39"/>
      <c r="Z52" s="20" t="s">
        <v>20</v>
      </c>
      <c r="AA52" s="21"/>
    </row>
    <row r="53" spans="1:28" x14ac:dyDescent="0.35">
      <c r="A53" s="81"/>
      <c r="B53" s="89" t="s">
        <v>21</v>
      </c>
      <c r="C53" s="93" t="s">
        <v>17</v>
      </c>
      <c r="D53" s="13">
        <f>D78+D82+D85</f>
        <v>869260.20000000007</v>
      </c>
      <c r="E53" s="13">
        <f>E78+E82+E85</f>
        <v>0</v>
      </c>
      <c r="F53" s="13">
        <f t="shared" si="0"/>
        <v>869260.20000000007</v>
      </c>
      <c r="G53" s="13">
        <f>G78+G82+G85</f>
        <v>0</v>
      </c>
      <c r="H53" s="13">
        <f t="shared" si="1"/>
        <v>869260.20000000007</v>
      </c>
      <c r="I53" s="13">
        <f>I78+I82+I85</f>
        <v>0</v>
      </c>
      <c r="J53" s="86">
        <f t="shared" si="2"/>
        <v>869260.20000000007</v>
      </c>
      <c r="K53" s="13">
        <f>K78+K82+K85</f>
        <v>933386</v>
      </c>
      <c r="L53" s="13">
        <f>L78+L82+L85</f>
        <v>0</v>
      </c>
      <c r="M53" s="13">
        <f t="shared" si="3"/>
        <v>933386</v>
      </c>
      <c r="N53" s="13">
        <f>N78+N82+N85</f>
        <v>0</v>
      </c>
      <c r="O53" s="13">
        <f t="shared" si="4"/>
        <v>933386</v>
      </c>
      <c r="P53" s="13">
        <f>P78+P82+P85</f>
        <v>0</v>
      </c>
      <c r="Q53" s="86">
        <f t="shared" si="5"/>
        <v>933386</v>
      </c>
      <c r="R53" s="13">
        <f>R78+R82+R85</f>
        <v>1012081.6000000001</v>
      </c>
      <c r="S53" s="13">
        <f>S78+S82+S85</f>
        <v>0</v>
      </c>
      <c r="T53" s="13">
        <f t="shared" si="6"/>
        <v>1012081.6000000001</v>
      </c>
      <c r="U53" s="13">
        <f>U78+U82+U85</f>
        <v>0</v>
      </c>
      <c r="V53" s="13">
        <f t="shared" si="7"/>
        <v>1012081.6000000001</v>
      </c>
      <c r="W53" s="13">
        <f>W78+W82+W85</f>
        <v>0</v>
      </c>
      <c r="X53" s="86">
        <f t="shared" si="8"/>
        <v>1012081.6000000001</v>
      </c>
      <c r="AA53" s="23"/>
    </row>
    <row r="54" spans="1:28" x14ac:dyDescent="0.35">
      <c r="A54" s="81"/>
      <c r="B54" s="89" t="s">
        <v>22</v>
      </c>
      <c r="C54" s="93" t="s">
        <v>17</v>
      </c>
      <c r="D54" s="13">
        <f>D86+D79</f>
        <v>1025657.9</v>
      </c>
      <c r="E54" s="13">
        <f>E86+E79</f>
        <v>0</v>
      </c>
      <c r="F54" s="13">
        <f t="shared" si="0"/>
        <v>1025657.9</v>
      </c>
      <c r="G54" s="13">
        <f>G86+G79</f>
        <v>0</v>
      </c>
      <c r="H54" s="13">
        <f t="shared" si="1"/>
        <v>1025657.9</v>
      </c>
      <c r="I54" s="13">
        <f>I86+I79</f>
        <v>0</v>
      </c>
      <c r="J54" s="86">
        <f t="shared" si="2"/>
        <v>1025657.9</v>
      </c>
      <c r="K54" s="13">
        <f>K86+K79</f>
        <v>1128022.8</v>
      </c>
      <c r="L54" s="13">
        <f>L86+L79</f>
        <v>0</v>
      </c>
      <c r="M54" s="13">
        <f t="shared" si="3"/>
        <v>1128022.8</v>
      </c>
      <c r="N54" s="13">
        <f>N86+N79</f>
        <v>0</v>
      </c>
      <c r="O54" s="13">
        <f t="shared" si="4"/>
        <v>1128022.8</v>
      </c>
      <c r="P54" s="13">
        <f>P86+P79</f>
        <v>0</v>
      </c>
      <c r="Q54" s="86">
        <f t="shared" si="5"/>
        <v>1128022.8</v>
      </c>
      <c r="R54" s="13">
        <f>R86+R79</f>
        <v>992894.39999999991</v>
      </c>
      <c r="S54" s="13">
        <f>S86+S79</f>
        <v>0</v>
      </c>
      <c r="T54" s="13">
        <f t="shared" si="6"/>
        <v>992894.39999999991</v>
      </c>
      <c r="U54" s="13">
        <f>U86+U79</f>
        <v>0</v>
      </c>
      <c r="V54" s="13">
        <f t="shared" si="7"/>
        <v>992894.39999999991</v>
      </c>
      <c r="W54" s="13">
        <f>W86+W79</f>
        <v>0</v>
      </c>
      <c r="X54" s="86">
        <f t="shared" si="8"/>
        <v>992894.39999999991</v>
      </c>
      <c r="AA54" s="23"/>
    </row>
    <row r="55" spans="1:28" ht="54" x14ac:dyDescent="0.35">
      <c r="A55" s="81" t="s">
        <v>49</v>
      </c>
      <c r="B55" s="89" t="s">
        <v>50</v>
      </c>
      <c r="C55" s="90" t="s">
        <v>26</v>
      </c>
      <c r="D55" s="13">
        <v>33851.199999999983</v>
      </c>
      <c r="E55" s="13"/>
      <c r="F55" s="13">
        <f t="shared" si="0"/>
        <v>33851.199999999983</v>
      </c>
      <c r="G55" s="13">
        <v>-33851.199999999997</v>
      </c>
      <c r="H55" s="13">
        <f t="shared" si="1"/>
        <v>0</v>
      </c>
      <c r="I55" s="13"/>
      <c r="J55" s="86">
        <f t="shared" si="2"/>
        <v>0</v>
      </c>
      <c r="K55" s="13">
        <v>364663.6</v>
      </c>
      <c r="L55" s="13"/>
      <c r="M55" s="13">
        <f t="shared" si="3"/>
        <v>364663.6</v>
      </c>
      <c r="N55" s="13">
        <v>-32367.231</v>
      </c>
      <c r="O55" s="13">
        <f t="shared" si="4"/>
        <v>332296.36899999995</v>
      </c>
      <c r="P55" s="13"/>
      <c r="Q55" s="86">
        <f t="shared" si="5"/>
        <v>332296.36899999995</v>
      </c>
      <c r="R55" s="13">
        <v>0</v>
      </c>
      <c r="S55" s="13"/>
      <c r="T55" s="13">
        <f t="shared" si="6"/>
        <v>0</v>
      </c>
      <c r="U55" s="13">
        <v>66218.430999999997</v>
      </c>
      <c r="V55" s="13">
        <f t="shared" si="7"/>
        <v>66218.430999999997</v>
      </c>
      <c r="W55" s="13"/>
      <c r="X55" s="86">
        <f t="shared" si="8"/>
        <v>66218.430999999997</v>
      </c>
      <c r="Y55" s="3" t="s">
        <v>51</v>
      </c>
      <c r="AA55" s="23"/>
    </row>
    <row r="56" spans="1:28" ht="54" x14ac:dyDescent="0.35">
      <c r="A56" s="81" t="s">
        <v>52</v>
      </c>
      <c r="B56" s="89" t="s">
        <v>53</v>
      </c>
      <c r="C56" s="90" t="s">
        <v>26</v>
      </c>
      <c r="D56" s="13">
        <v>52115.8</v>
      </c>
      <c r="E56" s="13"/>
      <c r="F56" s="13">
        <f t="shared" si="0"/>
        <v>52115.8</v>
      </c>
      <c r="G56" s="13"/>
      <c r="H56" s="13">
        <f t="shared" si="1"/>
        <v>52115.8</v>
      </c>
      <c r="I56" s="13"/>
      <c r="J56" s="86">
        <f t="shared" si="2"/>
        <v>52115.8</v>
      </c>
      <c r="K56" s="13">
        <v>0</v>
      </c>
      <c r="L56" s="13"/>
      <c r="M56" s="13">
        <f t="shared" si="3"/>
        <v>0</v>
      </c>
      <c r="N56" s="13"/>
      <c r="O56" s="13">
        <f t="shared" si="4"/>
        <v>0</v>
      </c>
      <c r="P56" s="13"/>
      <c r="Q56" s="86">
        <f t="shared" si="5"/>
        <v>0</v>
      </c>
      <c r="R56" s="13">
        <v>0</v>
      </c>
      <c r="S56" s="13"/>
      <c r="T56" s="13">
        <f t="shared" si="6"/>
        <v>0</v>
      </c>
      <c r="U56" s="13"/>
      <c r="V56" s="13">
        <f t="shared" si="7"/>
        <v>0</v>
      </c>
      <c r="W56" s="13"/>
      <c r="X56" s="86">
        <f t="shared" si="8"/>
        <v>0</v>
      </c>
      <c r="Y56" s="3" t="s">
        <v>54</v>
      </c>
      <c r="AA56" s="23"/>
    </row>
    <row r="57" spans="1:28" ht="54" x14ac:dyDescent="0.35">
      <c r="A57" s="81" t="s">
        <v>55</v>
      </c>
      <c r="B57" s="89" t="s">
        <v>56</v>
      </c>
      <c r="C57" s="90" t="s">
        <v>26</v>
      </c>
      <c r="D57" s="13">
        <v>4784.3</v>
      </c>
      <c r="E57" s="13"/>
      <c r="F57" s="13">
        <f t="shared" si="0"/>
        <v>4784.3</v>
      </c>
      <c r="G57" s="13"/>
      <c r="H57" s="13">
        <f t="shared" si="1"/>
        <v>4784.3</v>
      </c>
      <c r="I57" s="13"/>
      <c r="J57" s="86">
        <f t="shared" si="2"/>
        <v>4784.3</v>
      </c>
      <c r="K57" s="13">
        <v>0</v>
      </c>
      <c r="L57" s="13"/>
      <c r="M57" s="13">
        <f t="shared" si="3"/>
        <v>0</v>
      </c>
      <c r="N57" s="13"/>
      <c r="O57" s="13">
        <f t="shared" si="4"/>
        <v>0</v>
      </c>
      <c r="P57" s="13"/>
      <c r="Q57" s="86">
        <f t="shared" si="5"/>
        <v>0</v>
      </c>
      <c r="R57" s="13">
        <v>0</v>
      </c>
      <c r="S57" s="13"/>
      <c r="T57" s="13">
        <f t="shared" si="6"/>
        <v>0</v>
      </c>
      <c r="U57" s="13"/>
      <c r="V57" s="13">
        <f t="shared" si="7"/>
        <v>0</v>
      </c>
      <c r="W57" s="13"/>
      <c r="X57" s="86">
        <f t="shared" si="8"/>
        <v>0</v>
      </c>
      <c r="Y57" s="3" t="s">
        <v>57</v>
      </c>
      <c r="AA57" s="23"/>
    </row>
    <row r="58" spans="1:28" ht="54" x14ac:dyDescent="0.35">
      <c r="A58" s="81" t="s">
        <v>58</v>
      </c>
      <c r="B58" s="89" t="s">
        <v>59</v>
      </c>
      <c r="C58" s="90" t="s">
        <v>26</v>
      </c>
      <c r="D58" s="13">
        <v>34485.800000000003</v>
      </c>
      <c r="E58" s="13"/>
      <c r="F58" s="13">
        <f t="shared" si="0"/>
        <v>34485.800000000003</v>
      </c>
      <c r="G58" s="13">
        <v>0.437</v>
      </c>
      <c r="H58" s="13">
        <f t="shared" si="1"/>
        <v>34486.237000000001</v>
      </c>
      <c r="I58" s="13"/>
      <c r="J58" s="86">
        <f t="shared" si="2"/>
        <v>34486.237000000001</v>
      </c>
      <c r="K58" s="13">
        <v>0</v>
      </c>
      <c r="L58" s="13"/>
      <c r="M58" s="13">
        <f t="shared" si="3"/>
        <v>0</v>
      </c>
      <c r="N58" s="13"/>
      <c r="O58" s="13">
        <f t="shared" si="4"/>
        <v>0</v>
      </c>
      <c r="P58" s="13"/>
      <c r="Q58" s="86">
        <f t="shared" si="5"/>
        <v>0</v>
      </c>
      <c r="R58" s="13">
        <v>0</v>
      </c>
      <c r="S58" s="13"/>
      <c r="T58" s="13">
        <f t="shared" si="6"/>
        <v>0</v>
      </c>
      <c r="U58" s="13"/>
      <c r="V58" s="13">
        <f t="shared" si="7"/>
        <v>0</v>
      </c>
      <c r="W58" s="13"/>
      <c r="X58" s="86">
        <f t="shared" si="8"/>
        <v>0</v>
      </c>
      <c r="Y58" s="3" t="s">
        <v>60</v>
      </c>
      <c r="Z58"/>
      <c r="AA58" s="23"/>
    </row>
    <row r="59" spans="1:28" ht="54" x14ac:dyDescent="0.35">
      <c r="A59" s="81" t="s">
        <v>61</v>
      </c>
      <c r="B59" s="89" t="s">
        <v>62</v>
      </c>
      <c r="C59" s="90" t="s">
        <v>26</v>
      </c>
      <c r="D59" s="13">
        <v>43764.3</v>
      </c>
      <c r="E59" s="13"/>
      <c r="F59" s="13">
        <f t="shared" si="0"/>
        <v>43764.3</v>
      </c>
      <c r="G59" s="13">
        <v>-43764.3</v>
      </c>
      <c r="H59" s="13">
        <f t="shared" si="1"/>
        <v>0</v>
      </c>
      <c r="I59" s="13"/>
      <c r="J59" s="86">
        <f t="shared" si="2"/>
        <v>0</v>
      </c>
      <c r="K59" s="13">
        <v>0</v>
      </c>
      <c r="L59" s="13"/>
      <c r="M59" s="13">
        <f t="shared" si="3"/>
        <v>0</v>
      </c>
      <c r="N59" s="13">
        <v>43764.3</v>
      </c>
      <c r="O59" s="13">
        <f t="shared" si="4"/>
        <v>43764.3</v>
      </c>
      <c r="P59" s="13"/>
      <c r="Q59" s="86">
        <f t="shared" si="5"/>
        <v>43764.3</v>
      </c>
      <c r="R59" s="13">
        <v>0</v>
      </c>
      <c r="S59" s="13"/>
      <c r="T59" s="13">
        <f t="shared" si="6"/>
        <v>0</v>
      </c>
      <c r="U59" s="13"/>
      <c r="V59" s="13">
        <f t="shared" si="7"/>
        <v>0</v>
      </c>
      <c r="W59" s="13"/>
      <c r="X59" s="86">
        <f t="shared" si="8"/>
        <v>0</v>
      </c>
      <c r="Y59" s="3" t="s">
        <v>63</v>
      </c>
      <c r="AA59" s="23"/>
    </row>
    <row r="60" spans="1:28" ht="54" x14ac:dyDescent="0.35">
      <c r="A60" s="81" t="s">
        <v>64</v>
      </c>
      <c r="B60" s="89" t="s">
        <v>65</v>
      </c>
      <c r="C60" s="90" t="s">
        <v>26</v>
      </c>
      <c r="D60" s="13">
        <v>108530.1</v>
      </c>
      <c r="E60" s="13"/>
      <c r="F60" s="13">
        <f t="shared" si="0"/>
        <v>108530.1</v>
      </c>
      <c r="G60" s="13">
        <v>-86081.660999999993</v>
      </c>
      <c r="H60" s="13">
        <f t="shared" si="1"/>
        <v>22448.439000000013</v>
      </c>
      <c r="I60" s="66"/>
      <c r="J60" s="86">
        <f t="shared" si="2"/>
        <v>22448.439000000013</v>
      </c>
      <c r="K60" s="13">
        <v>190578.5</v>
      </c>
      <c r="L60" s="13"/>
      <c r="M60" s="13">
        <f t="shared" si="3"/>
        <v>190578.5</v>
      </c>
      <c r="N60" s="13"/>
      <c r="O60" s="13">
        <f t="shared" si="4"/>
        <v>190578.5</v>
      </c>
      <c r="P60" s="66">
        <v>-88369.956999999995</v>
      </c>
      <c r="Q60" s="86">
        <f t="shared" si="5"/>
        <v>102208.54300000001</v>
      </c>
      <c r="R60" s="13">
        <v>0</v>
      </c>
      <c r="S60" s="13"/>
      <c r="T60" s="13">
        <f t="shared" si="6"/>
        <v>0</v>
      </c>
      <c r="U60" s="13">
        <v>86081.660999999993</v>
      </c>
      <c r="V60" s="13">
        <f t="shared" si="7"/>
        <v>86081.660999999993</v>
      </c>
      <c r="W60" s="66">
        <v>41639.83</v>
      </c>
      <c r="X60" s="86">
        <f t="shared" si="8"/>
        <v>127721.49099999999</v>
      </c>
      <c r="Y60" s="3" t="s">
        <v>66</v>
      </c>
      <c r="AA60" s="23"/>
    </row>
    <row r="61" spans="1:28" ht="54" x14ac:dyDescent="0.35">
      <c r="A61" s="81" t="s">
        <v>67</v>
      </c>
      <c r="B61" s="89" t="s">
        <v>68</v>
      </c>
      <c r="C61" s="90" t="s">
        <v>26</v>
      </c>
      <c r="D61" s="13">
        <v>30453.8</v>
      </c>
      <c r="E61" s="13"/>
      <c r="F61" s="13">
        <f t="shared" si="0"/>
        <v>30453.8</v>
      </c>
      <c r="G61" s="13">
        <v>1E-3</v>
      </c>
      <c r="H61" s="13">
        <f t="shared" si="1"/>
        <v>30453.800999999999</v>
      </c>
      <c r="I61" s="13"/>
      <c r="J61" s="86">
        <f t="shared" si="2"/>
        <v>30453.800999999999</v>
      </c>
      <c r="K61" s="13">
        <v>0</v>
      </c>
      <c r="L61" s="13"/>
      <c r="M61" s="13">
        <f t="shared" si="3"/>
        <v>0</v>
      </c>
      <c r="N61" s="13"/>
      <c r="O61" s="13">
        <f t="shared" si="4"/>
        <v>0</v>
      </c>
      <c r="P61" s="13"/>
      <c r="Q61" s="86">
        <f t="shared" si="5"/>
        <v>0</v>
      </c>
      <c r="R61" s="13">
        <v>0</v>
      </c>
      <c r="S61" s="13"/>
      <c r="T61" s="13">
        <f t="shared" si="6"/>
        <v>0</v>
      </c>
      <c r="U61" s="13"/>
      <c r="V61" s="13">
        <f t="shared" si="7"/>
        <v>0</v>
      </c>
      <c r="W61" s="13"/>
      <c r="X61" s="86">
        <f t="shared" si="8"/>
        <v>0</v>
      </c>
      <c r="Y61" s="3" t="s">
        <v>69</v>
      </c>
      <c r="AA61" s="23"/>
    </row>
    <row r="62" spans="1:28" ht="54" x14ac:dyDescent="0.35">
      <c r="A62" s="81" t="s">
        <v>70</v>
      </c>
      <c r="B62" s="89" t="s">
        <v>71</v>
      </c>
      <c r="C62" s="90" t="s">
        <v>26</v>
      </c>
      <c r="D62" s="13">
        <v>26789.5</v>
      </c>
      <c r="E62" s="13"/>
      <c r="F62" s="13">
        <f t="shared" si="0"/>
        <v>26789.5</v>
      </c>
      <c r="G62" s="13"/>
      <c r="H62" s="13">
        <f t="shared" si="1"/>
        <v>26789.5</v>
      </c>
      <c r="I62" s="13">
        <v>-19751.561000000002</v>
      </c>
      <c r="J62" s="86">
        <f t="shared" si="2"/>
        <v>7037.9389999999985</v>
      </c>
      <c r="K62" s="13">
        <v>0</v>
      </c>
      <c r="L62" s="13"/>
      <c r="M62" s="13">
        <f t="shared" si="3"/>
        <v>0</v>
      </c>
      <c r="N62" s="13"/>
      <c r="O62" s="13">
        <f t="shared" si="4"/>
        <v>0</v>
      </c>
      <c r="P62" s="13">
        <v>19751.561000000002</v>
      </c>
      <c r="Q62" s="86">
        <f t="shared" si="5"/>
        <v>19751.561000000002</v>
      </c>
      <c r="R62" s="13">
        <v>0</v>
      </c>
      <c r="S62" s="13"/>
      <c r="T62" s="13">
        <f t="shared" si="6"/>
        <v>0</v>
      </c>
      <c r="U62" s="13"/>
      <c r="V62" s="13">
        <f t="shared" si="7"/>
        <v>0</v>
      </c>
      <c r="W62" s="13"/>
      <c r="X62" s="86">
        <f t="shared" si="8"/>
        <v>0</v>
      </c>
      <c r="Y62" s="3" t="s">
        <v>72</v>
      </c>
      <c r="AA62" s="23"/>
    </row>
    <row r="63" spans="1:28" ht="54" x14ac:dyDescent="0.35">
      <c r="A63" s="81" t="s">
        <v>73</v>
      </c>
      <c r="B63" s="89" t="s">
        <v>74</v>
      </c>
      <c r="C63" s="90" t="s">
        <v>26</v>
      </c>
      <c r="D63" s="13">
        <v>11334.1</v>
      </c>
      <c r="E63" s="13"/>
      <c r="F63" s="13">
        <f t="shared" si="0"/>
        <v>11334.1</v>
      </c>
      <c r="G63" s="13">
        <v>-266.8</v>
      </c>
      <c r="H63" s="13">
        <f t="shared" si="1"/>
        <v>11067.300000000001</v>
      </c>
      <c r="I63" s="13"/>
      <c r="J63" s="86">
        <f t="shared" si="2"/>
        <v>11067.300000000001</v>
      </c>
      <c r="K63" s="13">
        <v>0</v>
      </c>
      <c r="L63" s="13"/>
      <c r="M63" s="13">
        <f t="shared" si="3"/>
        <v>0</v>
      </c>
      <c r="N63" s="13"/>
      <c r="O63" s="13">
        <f t="shared" si="4"/>
        <v>0</v>
      </c>
      <c r="P63" s="13"/>
      <c r="Q63" s="86">
        <f t="shared" si="5"/>
        <v>0</v>
      </c>
      <c r="R63" s="13">
        <v>0</v>
      </c>
      <c r="S63" s="13"/>
      <c r="T63" s="13">
        <f t="shared" si="6"/>
        <v>0</v>
      </c>
      <c r="U63" s="13"/>
      <c r="V63" s="13">
        <f t="shared" si="7"/>
        <v>0</v>
      </c>
      <c r="W63" s="13"/>
      <c r="X63" s="86">
        <f t="shared" si="8"/>
        <v>0</v>
      </c>
      <c r="Y63" s="3" t="s">
        <v>75</v>
      </c>
      <c r="AA63" s="23"/>
    </row>
    <row r="64" spans="1:28" ht="54" x14ac:dyDescent="0.35">
      <c r="A64" s="81" t="s">
        <v>76</v>
      </c>
      <c r="B64" s="89" t="s">
        <v>77</v>
      </c>
      <c r="C64" s="90" t="s">
        <v>26</v>
      </c>
      <c r="D64" s="13">
        <v>4115.1000000000004</v>
      </c>
      <c r="E64" s="13"/>
      <c r="F64" s="13">
        <f t="shared" si="0"/>
        <v>4115.1000000000004</v>
      </c>
      <c r="G64" s="13"/>
      <c r="H64" s="13">
        <f t="shared" si="1"/>
        <v>4115.1000000000004</v>
      </c>
      <c r="I64" s="13"/>
      <c r="J64" s="86">
        <f t="shared" si="2"/>
        <v>4115.1000000000004</v>
      </c>
      <c r="K64" s="13">
        <v>168427.6</v>
      </c>
      <c r="L64" s="13"/>
      <c r="M64" s="13">
        <f t="shared" si="3"/>
        <v>168427.6</v>
      </c>
      <c r="N64" s="13"/>
      <c r="O64" s="13">
        <f t="shared" si="4"/>
        <v>168427.6</v>
      </c>
      <c r="P64" s="13"/>
      <c r="Q64" s="86">
        <f t="shared" si="5"/>
        <v>168427.6</v>
      </c>
      <c r="R64" s="13">
        <v>0</v>
      </c>
      <c r="S64" s="13"/>
      <c r="T64" s="13">
        <f t="shared" si="6"/>
        <v>0</v>
      </c>
      <c r="U64" s="13"/>
      <c r="V64" s="13">
        <f t="shared" si="7"/>
        <v>0</v>
      </c>
      <c r="W64" s="13"/>
      <c r="X64" s="86">
        <f t="shared" si="8"/>
        <v>0</v>
      </c>
      <c r="Y64" s="3" t="s">
        <v>78</v>
      </c>
      <c r="AA64" s="23"/>
    </row>
    <row r="65" spans="1:29" ht="54" x14ac:dyDescent="0.35">
      <c r="A65" s="81" t="s">
        <v>79</v>
      </c>
      <c r="B65" s="89" t="s">
        <v>80</v>
      </c>
      <c r="C65" s="90" t="s">
        <v>26</v>
      </c>
      <c r="D65" s="13">
        <v>1711.3</v>
      </c>
      <c r="E65" s="13"/>
      <c r="F65" s="13">
        <f t="shared" si="0"/>
        <v>1711.3</v>
      </c>
      <c r="G65" s="13"/>
      <c r="H65" s="13">
        <f t="shared" si="1"/>
        <v>1711.3</v>
      </c>
      <c r="I65" s="13"/>
      <c r="J65" s="86">
        <f t="shared" si="2"/>
        <v>1711.3</v>
      </c>
      <c r="K65" s="13">
        <v>0</v>
      </c>
      <c r="L65" s="13"/>
      <c r="M65" s="13">
        <f t="shared" si="3"/>
        <v>0</v>
      </c>
      <c r="N65" s="13"/>
      <c r="O65" s="13">
        <f t="shared" si="4"/>
        <v>0</v>
      </c>
      <c r="P65" s="13"/>
      <c r="Q65" s="86">
        <f t="shared" si="5"/>
        <v>0</v>
      </c>
      <c r="R65" s="13">
        <v>0</v>
      </c>
      <c r="S65" s="13"/>
      <c r="T65" s="13">
        <f t="shared" si="6"/>
        <v>0</v>
      </c>
      <c r="U65" s="13"/>
      <c r="V65" s="13">
        <f t="shared" si="7"/>
        <v>0</v>
      </c>
      <c r="W65" s="13"/>
      <c r="X65" s="86">
        <f t="shared" si="8"/>
        <v>0</v>
      </c>
      <c r="Y65" s="3" t="s">
        <v>81</v>
      </c>
      <c r="AA65" s="23"/>
    </row>
    <row r="66" spans="1:29" ht="54" x14ac:dyDescent="0.35">
      <c r="A66" s="81" t="s">
        <v>82</v>
      </c>
      <c r="B66" s="89" t="s">
        <v>83</v>
      </c>
      <c r="C66" s="90" t="s">
        <v>26</v>
      </c>
      <c r="D66" s="13">
        <v>35550.6</v>
      </c>
      <c r="E66" s="13"/>
      <c r="F66" s="13">
        <f t="shared" si="0"/>
        <v>35550.6</v>
      </c>
      <c r="G66" s="13"/>
      <c r="H66" s="13">
        <f t="shared" si="1"/>
        <v>35550.6</v>
      </c>
      <c r="I66" s="13"/>
      <c r="J66" s="86">
        <f t="shared" si="2"/>
        <v>35550.6</v>
      </c>
      <c r="K66" s="13">
        <v>0</v>
      </c>
      <c r="L66" s="13"/>
      <c r="M66" s="13">
        <f t="shared" si="3"/>
        <v>0</v>
      </c>
      <c r="N66" s="13"/>
      <c r="O66" s="13">
        <f t="shared" si="4"/>
        <v>0</v>
      </c>
      <c r="P66" s="13"/>
      <c r="Q66" s="86">
        <f t="shared" si="5"/>
        <v>0</v>
      </c>
      <c r="R66" s="13">
        <v>0</v>
      </c>
      <c r="S66" s="13"/>
      <c r="T66" s="13">
        <f t="shared" si="6"/>
        <v>0</v>
      </c>
      <c r="U66" s="13"/>
      <c r="V66" s="13">
        <f t="shared" si="7"/>
        <v>0</v>
      </c>
      <c r="W66" s="13"/>
      <c r="X66" s="86">
        <f t="shared" si="8"/>
        <v>0</v>
      </c>
      <c r="Y66" s="3" t="s">
        <v>84</v>
      </c>
      <c r="AA66" s="23"/>
    </row>
    <row r="67" spans="1:29" ht="72" x14ac:dyDescent="0.35">
      <c r="A67" s="81" t="s">
        <v>85</v>
      </c>
      <c r="B67" s="89" t="s">
        <v>86</v>
      </c>
      <c r="C67" s="90" t="s">
        <v>87</v>
      </c>
      <c r="D67" s="13">
        <v>39000</v>
      </c>
      <c r="E67" s="13"/>
      <c r="F67" s="13">
        <f t="shared" si="0"/>
        <v>39000</v>
      </c>
      <c r="G67" s="13"/>
      <c r="H67" s="13">
        <f t="shared" si="1"/>
        <v>39000</v>
      </c>
      <c r="I67" s="13"/>
      <c r="J67" s="86">
        <f t="shared" si="2"/>
        <v>39000</v>
      </c>
      <c r="K67" s="13">
        <v>0</v>
      </c>
      <c r="L67" s="13"/>
      <c r="M67" s="13">
        <f t="shared" si="3"/>
        <v>0</v>
      </c>
      <c r="N67" s="13"/>
      <c r="O67" s="13">
        <f t="shared" si="4"/>
        <v>0</v>
      </c>
      <c r="P67" s="13"/>
      <c r="Q67" s="86">
        <f t="shared" si="5"/>
        <v>0</v>
      </c>
      <c r="R67" s="13">
        <v>0</v>
      </c>
      <c r="S67" s="13"/>
      <c r="T67" s="13">
        <f t="shared" si="6"/>
        <v>0</v>
      </c>
      <c r="U67" s="13"/>
      <c r="V67" s="13">
        <f t="shared" si="7"/>
        <v>0</v>
      </c>
      <c r="W67" s="13"/>
      <c r="X67" s="86">
        <f t="shared" si="8"/>
        <v>0</v>
      </c>
      <c r="Y67" s="3" t="s">
        <v>88</v>
      </c>
      <c r="AA67" s="23"/>
    </row>
    <row r="68" spans="1:29" ht="72" x14ac:dyDescent="0.35">
      <c r="A68" s="81" t="s">
        <v>89</v>
      </c>
      <c r="B68" s="89" t="s">
        <v>90</v>
      </c>
      <c r="C68" s="90" t="s">
        <v>87</v>
      </c>
      <c r="D68" s="13">
        <v>0</v>
      </c>
      <c r="E68" s="13"/>
      <c r="F68" s="13">
        <f t="shared" si="0"/>
        <v>0</v>
      </c>
      <c r="G68" s="13"/>
      <c r="H68" s="13">
        <f t="shared" si="1"/>
        <v>0</v>
      </c>
      <c r="I68" s="13"/>
      <c r="J68" s="86">
        <f t="shared" si="2"/>
        <v>0</v>
      </c>
      <c r="K68" s="13">
        <v>55200</v>
      </c>
      <c r="L68" s="13"/>
      <c r="M68" s="13">
        <f t="shared" si="3"/>
        <v>55200</v>
      </c>
      <c r="N68" s="13"/>
      <c r="O68" s="13">
        <f t="shared" si="4"/>
        <v>55200</v>
      </c>
      <c r="P68" s="13"/>
      <c r="Q68" s="86">
        <f t="shared" si="5"/>
        <v>55200</v>
      </c>
      <c r="R68" s="13">
        <v>0</v>
      </c>
      <c r="S68" s="13"/>
      <c r="T68" s="13">
        <f t="shared" si="6"/>
        <v>0</v>
      </c>
      <c r="U68" s="13"/>
      <c r="V68" s="13">
        <f t="shared" si="7"/>
        <v>0</v>
      </c>
      <c r="W68" s="13"/>
      <c r="X68" s="86">
        <f t="shared" si="8"/>
        <v>0</v>
      </c>
      <c r="Y68" s="3" t="s">
        <v>91</v>
      </c>
      <c r="AA68" s="23"/>
    </row>
    <row r="69" spans="1:29" ht="72" x14ac:dyDescent="0.35">
      <c r="A69" s="81" t="s">
        <v>92</v>
      </c>
      <c r="B69" s="89" t="s">
        <v>93</v>
      </c>
      <c r="C69" s="90" t="s">
        <v>87</v>
      </c>
      <c r="D69" s="13">
        <v>94706</v>
      </c>
      <c r="E69" s="13"/>
      <c r="F69" s="13">
        <f t="shared" si="0"/>
        <v>94706</v>
      </c>
      <c r="G69" s="13"/>
      <c r="H69" s="13">
        <f t="shared" si="1"/>
        <v>94706</v>
      </c>
      <c r="I69" s="13"/>
      <c r="J69" s="86">
        <f t="shared" si="2"/>
        <v>94706</v>
      </c>
      <c r="K69" s="13">
        <v>0</v>
      </c>
      <c r="L69" s="13"/>
      <c r="M69" s="13">
        <f t="shared" si="3"/>
        <v>0</v>
      </c>
      <c r="N69" s="13"/>
      <c r="O69" s="13">
        <f t="shared" si="4"/>
        <v>0</v>
      </c>
      <c r="P69" s="13"/>
      <c r="Q69" s="86">
        <f t="shared" si="5"/>
        <v>0</v>
      </c>
      <c r="R69" s="13">
        <v>0</v>
      </c>
      <c r="S69" s="13"/>
      <c r="T69" s="13">
        <f t="shared" si="6"/>
        <v>0</v>
      </c>
      <c r="U69" s="13"/>
      <c r="V69" s="13">
        <f t="shared" si="7"/>
        <v>0</v>
      </c>
      <c r="W69" s="13"/>
      <c r="X69" s="86">
        <f t="shared" si="8"/>
        <v>0</v>
      </c>
      <c r="Y69" s="3" t="s">
        <v>94</v>
      </c>
      <c r="AA69" s="23"/>
    </row>
    <row r="70" spans="1:29" ht="72" x14ac:dyDescent="0.35">
      <c r="A70" s="81" t="s">
        <v>95</v>
      </c>
      <c r="B70" s="89" t="s">
        <v>96</v>
      </c>
      <c r="C70" s="90" t="s">
        <v>87</v>
      </c>
      <c r="D70" s="13">
        <v>38918</v>
      </c>
      <c r="E70" s="13"/>
      <c r="F70" s="13">
        <f t="shared" si="0"/>
        <v>38918</v>
      </c>
      <c r="G70" s="13"/>
      <c r="H70" s="13">
        <f t="shared" si="1"/>
        <v>38918</v>
      </c>
      <c r="I70" s="13"/>
      <c r="J70" s="86">
        <f t="shared" si="2"/>
        <v>38918</v>
      </c>
      <c r="K70" s="13">
        <v>0</v>
      </c>
      <c r="L70" s="13"/>
      <c r="M70" s="13">
        <f t="shared" si="3"/>
        <v>0</v>
      </c>
      <c r="N70" s="13"/>
      <c r="O70" s="13">
        <f t="shared" si="4"/>
        <v>0</v>
      </c>
      <c r="P70" s="13"/>
      <c r="Q70" s="86">
        <f t="shared" si="5"/>
        <v>0</v>
      </c>
      <c r="R70" s="13">
        <v>0</v>
      </c>
      <c r="S70" s="13"/>
      <c r="T70" s="13">
        <f t="shared" si="6"/>
        <v>0</v>
      </c>
      <c r="U70" s="13"/>
      <c r="V70" s="13">
        <f t="shared" si="7"/>
        <v>0</v>
      </c>
      <c r="W70" s="13"/>
      <c r="X70" s="86">
        <f t="shared" si="8"/>
        <v>0</v>
      </c>
      <c r="Y70" s="3" t="s">
        <v>97</v>
      </c>
      <c r="AA70" s="23"/>
    </row>
    <row r="71" spans="1:29" ht="72" x14ac:dyDescent="0.35">
      <c r="A71" s="81" t="s">
        <v>98</v>
      </c>
      <c r="B71" s="89" t="s">
        <v>99</v>
      </c>
      <c r="C71" s="90" t="s">
        <v>87</v>
      </c>
      <c r="D71" s="13">
        <v>25020</v>
      </c>
      <c r="E71" s="13"/>
      <c r="F71" s="13">
        <f t="shared" si="0"/>
        <v>25020</v>
      </c>
      <c r="G71" s="13"/>
      <c r="H71" s="13">
        <f t="shared" si="1"/>
        <v>25020</v>
      </c>
      <c r="I71" s="13"/>
      <c r="J71" s="86">
        <f t="shared" si="2"/>
        <v>25020</v>
      </c>
      <c r="K71" s="13">
        <v>0</v>
      </c>
      <c r="L71" s="13"/>
      <c r="M71" s="13">
        <f t="shared" si="3"/>
        <v>0</v>
      </c>
      <c r="N71" s="13"/>
      <c r="O71" s="13">
        <f t="shared" si="4"/>
        <v>0</v>
      </c>
      <c r="P71" s="13"/>
      <c r="Q71" s="86">
        <f t="shared" si="5"/>
        <v>0</v>
      </c>
      <c r="R71" s="13">
        <v>0</v>
      </c>
      <c r="S71" s="13"/>
      <c r="T71" s="13">
        <f t="shared" si="6"/>
        <v>0</v>
      </c>
      <c r="U71" s="13"/>
      <c r="V71" s="13">
        <f t="shared" si="7"/>
        <v>0</v>
      </c>
      <c r="W71" s="13"/>
      <c r="X71" s="86">
        <f t="shared" si="8"/>
        <v>0</v>
      </c>
      <c r="Y71" s="3" t="s">
        <v>100</v>
      </c>
      <c r="AA71" s="23"/>
    </row>
    <row r="72" spans="1:29" ht="72" x14ac:dyDescent="0.35">
      <c r="A72" s="81" t="s">
        <v>101</v>
      </c>
      <c r="B72" s="89" t="s">
        <v>102</v>
      </c>
      <c r="C72" s="90" t="s">
        <v>87</v>
      </c>
      <c r="D72" s="13">
        <v>0</v>
      </c>
      <c r="E72" s="13"/>
      <c r="F72" s="13">
        <f t="shared" si="0"/>
        <v>0</v>
      </c>
      <c r="G72" s="13"/>
      <c r="H72" s="13">
        <f t="shared" si="1"/>
        <v>0</v>
      </c>
      <c r="I72" s="13"/>
      <c r="J72" s="86">
        <f t="shared" si="2"/>
        <v>0</v>
      </c>
      <c r="K72" s="13">
        <v>21844</v>
      </c>
      <c r="L72" s="13"/>
      <c r="M72" s="13">
        <f t="shared" si="3"/>
        <v>21844</v>
      </c>
      <c r="N72" s="13"/>
      <c r="O72" s="13">
        <f t="shared" si="4"/>
        <v>21844</v>
      </c>
      <c r="P72" s="13"/>
      <c r="Q72" s="86">
        <f t="shared" si="5"/>
        <v>21844</v>
      </c>
      <c r="R72" s="13">
        <v>0</v>
      </c>
      <c r="S72" s="13"/>
      <c r="T72" s="13">
        <f t="shared" si="6"/>
        <v>0</v>
      </c>
      <c r="U72" s="13"/>
      <c r="V72" s="13">
        <f t="shared" si="7"/>
        <v>0</v>
      </c>
      <c r="W72" s="13"/>
      <c r="X72" s="86">
        <f t="shared" si="8"/>
        <v>0</v>
      </c>
      <c r="Y72" s="3" t="s">
        <v>103</v>
      </c>
      <c r="AA72" s="23"/>
    </row>
    <row r="73" spans="1:29" ht="72" x14ac:dyDescent="0.35">
      <c r="A73" s="81" t="s">
        <v>104</v>
      </c>
      <c r="B73" s="89" t="s">
        <v>105</v>
      </c>
      <c r="C73" s="90" t="s">
        <v>87</v>
      </c>
      <c r="D73" s="13">
        <v>1235.5999999999999</v>
      </c>
      <c r="E73" s="13"/>
      <c r="F73" s="13">
        <f t="shared" si="0"/>
        <v>1235.5999999999999</v>
      </c>
      <c r="G73" s="13"/>
      <c r="H73" s="13">
        <f t="shared" si="1"/>
        <v>1235.5999999999999</v>
      </c>
      <c r="I73" s="13"/>
      <c r="J73" s="86">
        <f t="shared" si="2"/>
        <v>1235.5999999999999</v>
      </c>
      <c r="K73" s="13">
        <v>0</v>
      </c>
      <c r="L73" s="13"/>
      <c r="M73" s="13">
        <f t="shared" si="3"/>
        <v>0</v>
      </c>
      <c r="N73" s="13"/>
      <c r="O73" s="13">
        <f t="shared" si="4"/>
        <v>0</v>
      </c>
      <c r="P73" s="13"/>
      <c r="Q73" s="86">
        <f t="shared" si="5"/>
        <v>0</v>
      </c>
      <c r="R73" s="13">
        <v>0</v>
      </c>
      <c r="S73" s="13"/>
      <c r="T73" s="13">
        <f t="shared" si="6"/>
        <v>0</v>
      </c>
      <c r="U73" s="13"/>
      <c r="V73" s="13">
        <f t="shared" si="7"/>
        <v>0</v>
      </c>
      <c r="W73" s="13"/>
      <c r="X73" s="86">
        <f t="shared" si="8"/>
        <v>0</v>
      </c>
      <c r="Y73" s="3" t="s">
        <v>106</v>
      </c>
      <c r="AA73" s="23"/>
    </row>
    <row r="74" spans="1:29" s="1" customFormat="1" ht="72" hidden="1" x14ac:dyDescent="0.35">
      <c r="A74" s="29" t="s">
        <v>104</v>
      </c>
      <c r="B74" s="30" t="s">
        <v>107</v>
      </c>
      <c r="C74" s="40" t="s">
        <v>87</v>
      </c>
      <c r="D74" s="24">
        <v>3660</v>
      </c>
      <c r="E74" s="24">
        <v>-3660</v>
      </c>
      <c r="F74" s="24">
        <f t="shared" si="0"/>
        <v>0</v>
      </c>
      <c r="G74" s="25"/>
      <c r="H74" s="24">
        <f t="shared" si="1"/>
        <v>0</v>
      </c>
      <c r="I74" s="25"/>
      <c r="J74" s="24">
        <f t="shared" si="2"/>
        <v>0</v>
      </c>
      <c r="K74" s="24">
        <v>0</v>
      </c>
      <c r="L74" s="24"/>
      <c r="M74" s="24">
        <f t="shared" si="3"/>
        <v>0</v>
      </c>
      <c r="N74" s="25"/>
      <c r="O74" s="24">
        <f t="shared" si="4"/>
        <v>0</v>
      </c>
      <c r="P74" s="25"/>
      <c r="Q74" s="24">
        <f t="shared" si="5"/>
        <v>0</v>
      </c>
      <c r="R74" s="24">
        <v>0</v>
      </c>
      <c r="S74" s="24"/>
      <c r="T74" s="24">
        <f t="shared" si="6"/>
        <v>0</v>
      </c>
      <c r="U74" s="25"/>
      <c r="V74" s="24">
        <f t="shared" si="7"/>
        <v>0</v>
      </c>
      <c r="W74" s="25"/>
      <c r="X74" s="24">
        <f t="shared" si="8"/>
        <v>0</v>
      </c>
      <c r="Y74" s="31" t="s">
        <v>108</v>
      </c>
      <c r="Z74" s="32" t="s">
        <v>20</v>
      </c>
      <c r="AA74" s="33"/>
      <c r="AB74" s="41"/>
      <c r="AC74" s="41"/>
    </row>
    <row r="75" spans="1:29" ht="54" x14ac:dyDescent="0.35">
      <c r="A75" s="81" t="s">
        <v>109</v>
      </c>
      <c r="B75" s="89" t="s">
        <v>110</v>
      </c>
      <c r="C75" s="90" t="s">
        <v>111</v>
      </c>
      <c r="D75" s="13">
        <f>D77+D78+D79</f>
        <v>2397451.1</v>
      </c>
      <c r="E75" s="13">
        <f>E77+E78+E79</f>
        <v>0</v>
      </c>
      <c r="F75" s="13">
        <f t="shared" si="0"/>
        <v>2397451.1</v>
      </c>
      <c r="G75" s="13">
        <f>G77+G78+G79</f>
        <v>64540.538</v>
      </c>
      <c r="H75" s="13">
        <f t="shared" si="1"/>
        <v>2461991.6380000003</v>
      </c>
      <c r="I75" s="66">
        <f>I77+I78+I79</f>
        <v>-34690.845000000088</v>
      </c>
      <c r="J75" s="86">
        <f t="shared" si="2"/>
        <v>2427300.7930000001</v>
      </c>
      <c r="K75" s="13">
        <f>K77+K78+K79</f>
        <v>2126902.7999999998</v>
      </c>
      <c r="L75" s="13">
        <f>L77+L78+L79</f>
        <v>0</v>
      </c>
      <c r="M75" s="13">
        <f t="shared" si="3"/>
        <v>2126902.7999999998</v>
      </c>
      <c r="N75" s="13">
        <f>N77+N78+N79</f>
        <v>0</v>
      </c>
      <c r="O75" s="13">
        <f t="shared" si="4"/>
        <v>2126902.7999999998</v>
      </c>
      <c r="P75" s="66">
        <f>P77+P78+P79</f>
        <v>-48329.347999999998</v>
      </c>
      <c r="Q75" s="86">
        <f t="shared" si="5"/>
        <v>2078573.4519999998</v>
      </c>
      <c r="R75" s="13">
        <f>R77+R78+R79</f>
        <v>2147547.7000000002</v>
      </c>
      <c r="S75" s="13">
        <f>S77+S78+S79</f>
        <v>0</v>
      </c>
      <c r="T75" s="13">
        <f t="shared" si="6"/>
        <v>2147547.7000000002</v>
      </c>
      <c r="U75" s="13">
        <f>U77+U78+U79</f>
        <v>0</v>
      </c>
      <c r="V75" s="13">
        <f t="shared" si="7"/>
        <v>2147547.7000000002</v>
      </c>
      <c r="W75" s="66">
        <f>W77+W78+W79</f>
        <v>0</v>
      </c>
      <c r="X75" s="86">
        <f t="shared" si="8"/>
        <v>2147547.7000000002</v>
      </c>
      <c r="AA75" s="23"/>
    </row>
    <row r="76" spans="1:29" x14ac:dyDescent="0.35">
      <c r="A76" s="81"/>
      <c r="B76" s="89" t="s">
        <v>18</v>
      </c>
      <c r="C76" s="90"/>
      <c r="D76" s="13"/>
      <c r="E76" s="13"/>
      <c r="F76" s="13"/>
      <c r="G76" s="13"/>
      <c r="H76" s="13"/>
      <c r="I76" s="13"/>
      <c r="J76" s="86"/>
      <c r="K76" s="13"/>
      <c r="L76" s="13"/>
      <c r="M76" s="13"/>
      <c r="N76" s="13"/>
      <c r="O76" s="13"/>
      <c r="P76" s="13"/>
      <c r="Q76" s="86"/>
      <c r="R76" s="13"/>
      <c r="S76" s="13"/>
      <c r="T76" s="13"/>
      <c r="U76" s="13"/>
      <c r="V76" s="13"/>
      <c r="W76" s="13"/>
      <c r="X76" s="86"/>
      <c r="AA76" s="23"/>
    </row>
    <row r="77" spans="1:29" s="67" customFormat="1" ht="18" hidden="1" customHeight="1" x14ac:dyDescent="0.35">
      <c r="A77" s="68"/>
      <c r="B77" s="65" t="s">
        <v>19</v>
      </c>
      <c r="C77" s="69"/>
      <c r="D77" s="24">
        <v>1123689.3999999999</v>
      </c>
      <c r="E77" s="24"/>
      <c r="F77" s="24">
        <f t="shared" si="0"/>
        <v>1123689.3999999999</v>
      </c>
      <c r="G77" s="25">
        <v>64540.538</v>
      </c>
      <c r="H77" s="24">
        <f t="shared" si="1"/>
        <v>1188229.9379999998</v>
      </c>
      <c r="I77" s="70">
        <f>48329.3479999999+51173.144-180307.655+510.635+44954.883+648.8</f>
        <v>-34690.845000000088</v>
      </c>
      <c r="J77" s="71">
        <f t="shared" si="2"/>
        <v>1153539.0929999999</v>
      </c>
      <c r="K77" s="24">
        <v>800000</v>
      </c>
      <c r="L77" s="24"/>
      <c r="M77" s="24">
        <f t="shared" si="3"/>
        <v>800000</v>
      </c>
      <c r="N77" s="25"/>
      <c r="O77" s="24">
        <f t="shared" si="4"/>
        <v>800000</v>
      </c>
      <c r="P77" s="70">
        <v>-48329.347999999998</v>
      </c>
      <c r="Q77" s="71">
        <f t="shared" si="5"/>
        <v>751670.652</v>
      </c>
      <c r="R77" s="24">
        <v>800000</v>
      </c>
      <c r="S77" s="24"/>
      <c r="T77" s="24">
        <f t="shared" si="6"/>
        <v>800000</v>
      </c>
      <c r="U77" s="25"/>
      <c r="V77" s="24">
        <f t="shared" si="7"/>
        <v>800000</v>
      </c>
      <c r="W77" s="70"/>
      <c r="X77" s="71">
        <f t="shared" si="8"/>
        <v>800000</v>
      </c>
      <c r="Y77" s="31" t="s">
        <v>112</v>
      </c>
      <c r="Z77" s="32" t="s">
        <v>20</v>
      </c>
      <c r="AA77" s="33"/>
      <c r="AB77" s="41"/>
      <c r="AC77" s="72"/>
    </row>
    <row r="78" spans="1:29" x14ac:dyDescent="0.35">
      <c r="A78" s="81"/>
      <c r="B78" s="89" t="s">
        <v>21</v>
      </c>
      <c r="C78" s="93" t="s">
        <v>17</v>
      </c>
      <c r="D78" s="13">
        <v>488869.8</v>
      </c>
      <c r="E78" s="13"/>
      <c r="F78" s="13">
        <f t="shared" si="0"/>
        <v>488869.8</v>
      </c>
      <c r="G78" s="13"/>
      <c r="H78" s="13">
        <f t="shared" si="1"/>
        <v>488869.8</v>
      </c>
      <c r="I78" s="13"/>
      <c r="J78" s="86">
        <f t="shared" si="2"/>
        <v>488869.8</v>
      </c>
      <c r="K78" s="13">
        <v>440906.7</v>
      </c>
      <c r="L78" s="13"/>
      <c r="M78" s="13">
        <f t="shared" si="3"/>
        <v>440906.7</v>
      </c>
      <c r="N78" s="13"/>
      <c r="O78" s="13">
        <f t="shared" si="4"/>
        <v>440906.7</v>
      </c>
      <c r="P78" s="13"/>
      <c r="Q78" s="86">
        <f t="shared" si="5"/>
        <v>440906.7</v>
      </c>
      <c r="R78" s="13">
        <v>539524.6</v>
      </c>
      <c r="S78" s="13"/>
      <c r="T78" s="13">
        <f t="shared" si="6"/>
        <v>539524.6</v>
      </c>
      <c r="U78" s="13"/>
      <c r="V78" s="13">
        <f t="shared" si="7"/>
        <v>539524.6</v>
      </c>
      <c r="W78" s="13"/>
      <c r="X78" s="86">
        <f t="shared" si="8"/>
        <v>539524.6</v>
      </c>
      <c r="AA78" s="23"/>
    </row>
    <row r="79" spans="1:29" x14ac:dyDescent="0.35">
      <c r="A79" s="81"/>
      <c r="B79" s="89" t="s">
        <v>22</v>
      </c>
      <c r="C79" s="93" t="s">
        <v>17</v>
      </c>
      <c r="D79" s="13">
        <v>784891.9</v>
      </c>
      <c r="E79" s="13"/>
      <c r="F79" s="13">
        <f t="shared" si="0"/>
        <v>784891.9</v>
      </c>
      <c r="G79" s="13"/>
      <c r="H79" s="13">
        <f t="shared" si="1"/>
        <v>784891.9</v>
      </c>
      <c r="I79" s="13"/>
      <c r="J79" s="86">
        <f t="shared" si="2"/>
        <v>784891.9</v>
      </c>
      <c r="K79" s="13">
        <v>885996.1</v>
      </c>
      <c r="L79" s="13"/>
      <c r="M79" s="13">
        <f t="shared" si="3"/>
        <v>885996.1</v>
      </c>
      <c r="N79" s="13"/>
      <c r="O79" s="13">
        <f t="shared" si="4"/>
        <v>885996.1</v>
      </c>
      <c r="P79" s="13"/>
      <c r="Q79" s="86">
        <f t="shared" si="5"/>
        <v>885996.1</v>
      </c>
      <c r="R79" s="13">
        <v>808023.1</v>
      </c>
      <c r="S79" s="13"/>
      <c r="T79" s="13">
        <f t="shared" si="6"/>
        <v>808023.1</v>
      </c>
      <c r="U79" s="13"/>
      <c r="V79" s="13">
        <f t="shared" si="7"/>
        <v>808023.1</v>
      </c>
      <c r="W79" s="13"/>
      <c r="X79" s="86">
        <f t="shared" si="8"/>
        <v>808023.1</v>
      </c>
      <c r="Y79" s="3" t="s">
        <v>113</v>
      </c>
      <c r="AA79" s="23"/>
    </row>
    <row r="80" spans="1:29" ht="108" x14ac:dyDescent="0.35">
      <c r="A80" s="81" t="s">
        <v>114</v>
      </c>
      <c r="B80" s="89" t="s">
        <v>115</v>
      </c>
      <c r="C80" s="90" t="s">
        <v>111</v>
      </c>
      <c r="D80" s="13">
        <f>D82</f>
        <v>300135</v>
      </c>
      <c r="E80" s="13">
        <f>E82</f>
        <v>0</v>
      </c>
      <c r="F80" s="13">
        <f t="shared" si="0"/>
        <v>300135</v>
      </c>
      <c r="G80" s="13">
        <f>G82</f>
        <v>0</v>
      </c>
      <c r="H80" s="13">
        <f t="shared" si="1"/>
        <v>300135</v>
      </c>
      <c r="I80" s="13">
        <f>I82</f>
        <v>0</v>
      </c>
      <c r="J80" s="86">
        <f t="shared" si="2"/>
        <v>300135</v>
      </c>
      <c r="K80" s="13">
        <f>K82</f>
        <v>411803.8</v>
      </c>
      <c r="L80" s="13">
        <f>L82</f>
        <v>0</v>
      </c>
      <c r="M80" s="13">
        <f t="shared" si="3"/>
        <v>411803.8</v>
      </c>
      <c r="N80" s="13">
        <f>N82</f>
        <v>0</v>
      </c>
      <c r="O80" s="13">
        <f t="shared" si="4"/>
        <v>411803.8</v>
      </c>
      <c r="P80" s="13">
        <f>P82</f>
        <v>0</v>
      </c>
      <c r="Q80" s="86">
        <f t="shared" si="5"/>
        <v>411803.8</v>
      </c>
      <c r="R80" s="13">
        <f>R82</f>
        <v>410933.2</v>
      </c>
      <c r="S80" s="13">
        <f>S82</f>
        <v>0</v>
      </c>
      <c r="T80" s="13">
        <f t="shared" si="6"/>
        <v>410933.2</v>
      </c>
      <c r="U80" s="13">
        <f>U82</f>
        <v>0</v>
      </c>
      <c r="V80" s="13">
        <f t="shared" si="7"/>
        <v>410933.2</v>
      </c>
      <c r="W80" s="13">
        <f>W82</f>
        <v>0</v>
      </c>
      <c r="X80" s="86">
        <f t="shared" si="8"/>
        <v>410933.2</v>
      </c>
      <c r="AA80" s="23"/>
    </row>
    <row r="81" spans="1:28" x14ac:dyDescent="0.35">
      <c r="A81" s="81"/>
      <c r="B81" s="89" t="s">
        <v>18</v>
      </c>
      <c r="C81" s="90"/>
      <c r="D81" s="13"/>
      <c r="E81" s="13"/>
      <c r="F81" s="13"/>
      <c r="G81" s="13"/>
      <c r="H81" s="13"/>
      <c r="I81" s="13"/>
      <c r="J81" s="86"/>
      <c r="K81" s="13"/>
      <c r="L81" s="13"/>
      <c r="M81" s="13"/>
      <c r="N81" s="13"/>
      <c r="O81" s="13"/>
      <c r="P81" s="13"/>
      <c r="Q81" s="86"/>
      <c r="R81" s="13"/>
      <c r="S81" s="13"/>
      <c r="T81" s="13"/>
      <c r="U81" s="13"/>
      <c r="V81" s="13"/>
      <c r="W81" s="13"/>
      <c r="X81" s="86"/>
      <c r="AA81" s="23"/>
    </row>
    <row r="82" spans="1:28" x14ac:dyDescent="0.35">
      <c r="A82" s="81"/>
      <c r="B82" s="89" t="s">
        <v>21</v>
      </c>
      <c r="C82" s="93" t="s">
        <v>17</v>
      </c>
      <c r="D82" s="13">
        <v>300135</v>
      </c>
      <c r="E82" s="13"/>
      <c r="F82" s="13">
        <f t="shared" si="0"/>
        <v>300135</v>
      </c>
      <c r="G82" s="13"/>
      <c r="H82" s="13">
        <f t="shared" si="1"/>
        <v>300135</v>
      </c>
      <c r="I82" s="13"/>
      <c r="J82" s="86">
        <f t="shared" si="2"/>
        <v>300135</v>
      </c>
      <c r="K82" s="13">
        <v>411803.8</v>
      </c>
      <c r="L82" s="13"/>
      <c r="M82" s="13">
        <f t="shared" si="3"/>
        <v>411803.8</v>
      </c>
      <c r="N82" s="13"/>
      <c r="O82" s="13">
        <f t="shared" si="4"/>
        <v>411803.8</v>
      </c>
      <c r="P82" s="13"/>
      <c r="Q82" s="86">
        <f t="shared" si="5"/>
        <v>411803.8</v>
      </c>
      <c r="R82" s="13">
        <v>410933.2</v>
      </c>
      <c r="S82" s="13"/>
      <c r="T82" s="13">
        <f t="shared" si="6"/>
        <v>410933.2</v>
      </c>
      <c r="U82" s="13"/>
      <c r="V82" s="13">
        <f t="shared" si="7"/>
        <v>410933.2</v>
      </c>
      <c r="W82" s="13"/>
      <c r="X82" s="86">
        <f t="shared" si="8"/>
        <v>410933.2</v>
      </c>
      <c r="Y82" s="3" t="s">
        <v>116</v>
      </c>
      <c r="AA82" s="23"/>
    </row>
    <row r="83" spans="1:28" ht="54" x14ac:dyDescent="0.35">
      <c r="A83" s="81" t="s">
        <v>117</v>
      </c>
      <c r="B83" s="89" t="s">
        <v>118</v>
      </c>
      <c r="C83" s="90" t="s">
        <v>111</v>
      </c>
      <c r="D83" s="13">
        <f>D85+D86</f>
        <v>321021.40000000002</v>
      </c>
      <c r="E83" s="13">
        <f>E85+E86</f>
        <v>0</v>
      </c>
      <c r="F83" s="13">
        <f t="shared" si="0"/>
        <v>321021.40000000002</v>
      </c>
      <c r="G83" s="13">
        <f>G85+G86</f>
        <v>0</v>
      </c>
      <c r="H83" s="13">
        <f t="shared" si="1"/>
        <v>321021.40000000002</v>
      </c>
      <c r="I83" s="13">
        <f>I85+I86</f>
        <v>0</v>
      </c>
      <c r="J83" s="86">
        <f t="shared" si="2"/>
        <v>321021.40000000002</v>
      </c>
      <c r="K83" s="13">
        <f>K85+K86</f>
        <v>322702.2</v>
      </c>
      <c r="L83" s="13">
        <f>L85+L86</f>
        <v>0</v>
      </c>
      <c r="M83" s="13">
        <f t="shared" si="3"/>
        <v>322702.2</v>
      </c>
      <c r="N83" s="13">
        <f>N85+N86</f>
        <v>0</v>
      </c>
      <c r="O83" s="13">
        <f t="shared" si="4"/>
        <v>322702.2</v>
      </c>
      <c r="P83" s="13">
        <f>P85+P86</f>
        <v>0</v>
      </c>
      <c r="Q83" s="86">
        <f t="shared" si="5"/>
        <v>322702.2</v>
      </c>
      <c r="R83" s="13">
        <f>R85+R86</f>
        <v>246495.09999999998</v>
      </c>
      <c r="S83" s="13">
        <f>S85+S86</f>
        <v>0</v>
      </c>
      <c r="T83" s="13">
        <f t="shared" si="6"/>
        <v>246495.09999999998</v>
      </c>
      <c r="U83" s="13">
        <f>U85+U86</f>
        <v>0</v>
      </c>
      <c r="V83" s="13">
        <f t="shared" si="7"/>
        <v>246495.09999999998</v>
      </c>
      <c r="W83" s="13">
        <f>W85+W86</f>
        <v>0</v>
      </c>
      <c r="X83" s="86">
        <f t="shared" si="8"/>
        <v>246495.09999999998</v>
      </c>
      <c r="AA83" s="23"/>
    </row>
    <row r="84" spans="1:28" x14ac:dyDescent="0.35">
      <c r="A84" s="81"/>
      <c r="B84" s="89" t="s">
        <v>18</v>
      </c>
      <c r="C84" s="90"/>
      <c r="D84" s="13"/>
      <c r="E84" s="13"/>
      <c r="F84" s="13"/>
      <c r="G84" s="13"/>
      <c r="H84" s="13"/>
      <c r="I84" s="13"/>
      <c r="J84" s="86"/>
      <c r="K84" s="13"/>
      <c r="L84" s="13"/>
      <c r="M84" s="13"/>
      <c r="N84" s="13"/>
      <c r="O84" s="13"/>
      <c r="P84" s="13"/>
      <c r="Q84" s="86"/>
      <c r="R84" s="13"/>
      <c r="S84" s="13"/>
      <c r="T84" s="13"/>
      <c r="U84" s="13"/>
      <c r="V84" s="13"/>
      <c r="W84" s="13"/>
      <c r="X84" s="86"/>
      <c r="AA84" s="23"/>
    </row>
    <row r="85" spans="1:28" x14ac:dyDescent="0.35">
      <c r="A85" s="81"/>
      <c r="B85" s="89" t="s">
        <v>21</v>
      </c>
      <c r="C85" s="93" t="s">
        <v>17</v>
      </c>
      <c r="D85" s="13">
        <v>80255.399999999994</v>
      </c>
      <c r="E85" s="13"/>
      <c r="F85" s="13">
        <f t="shared" ref="F85:F121" si="9">D85+E85</f>
        <v>80255.399999999994</v>
      </c>
      <c r="G85" s="13"/>
      <c r="H85" s="13">
        <f t="shared" ref="H85:H111" si="10">F85+G85</f>
        <v>80255.399999999994</v>
      </c>
      <c r="I85" s="13"/>
      <c r="J85" s="86">
        <f t="shared" ref="J85:J101" si="11">H85+I85</f>
        <v>80255.399999999994</v>
      </c>
      <c r="K85" s="13">
        <v>80675.5</v>
      </c>
      <c r="L85" s="13"/>
      <c r="M85" s="13">
        <f t="shared" ref="M85:M101" si="12">K85+L85</f>
        <v>80675.5</v>
      </c>
      <c r="N85" s="13"/>
      <c r="O85" s="13">
        <f t="shared" ref="O85:O101" si="13">M85+N85</f>
        <v>80675.5</v>
      </c>
      <c r="P85" s="13"/>
      <c r="Q85" s="86">
        <f t="shared" ref="Q85:Q101" si="14">O85+P85</f>
        <v>80675.5</v>
      </c>
      <c r="R85" s="13">
        <v>61623.8</v>
      </c>
      <c r="S85" s="13"/>
      <c r="T85" s="13">
        <f t="shared" ref="T85:T101" si="15">R85+S85</f>
        <v>61623.8</v>
      </c>
      <c r="U85" s="13"/>
      <c r="V85" s="13">
        <f t="shared" ref="V85:V101" si="16">T85+U85</f>
        <v>61623.8</v>
      </c>
      <c r="W85" s="13"/>
      <c r="X85" s="86">
        <f t="shared" ref="X85:X101" si="17">V85+W85</f>
        <v>61623.8</v>
      </c>
      <c r="Y85" s="3" t="s">
        <v>119</v>
      </c>
      <c r="AA85" s="23"/>
    </row>
    <row r="86" spans="1:28" x14ac:dyDescent="0.35">
      <c r="A86" s="81"/>
      <c r="B86" s="89" t="s">
        <v>22</v>
      </c>
      <c r="C86" s="93" t="s">
        <v>17</v>
      </c>
      <c r="D86" s="13">
        <v>240766</v>
      </c>
      <c r="E86" s="13"/>
      <c r="F86" s="13">
        <f t="shared" si="9"/>
        <v>240766</v>
      </c>
      <c r="G86" s="13"/>
      <c r="H86" s="13">
        <f t="shared" si="10"/>
        <v>240766</v>
      </c>
      <c r="I86" s="13"/>
      <c r="J86" s="86">
        <f t="shared" si="11"/>
        <v>240766</v>
      </c>
      <c r="K86" s="13">
        <v>242026.7</v>
      </c>
      <c r="L86" s="13"/>
      <c r="M86" s="13">
        <f t="shared" si="12"/>
        <v>242026.7</v>
      </c>
      <c r="N86" s="13"/>
      <c r="O86" s="13">
        <f t="shared" si="13"/>
        <v>242026.7</v>
      </c>
      <c r="P86" s="13"/>
      <c r="Q86" s="86">
        <f t="shared" si="14"/>
        <v>242026.7</v>
      </c>
      <c r="R86" s="13">
        <v>184871.3</v>
      </c>
      <c r="S86" s="13"/>
      <c r="T86" s="13">
        <f t="shared" si="15"/>
        <v>184871.3</v>
      </c>
      <c r="U86" s="13"/>
      <c r="V86" s="13">
        <f t="shared" si="16"/>
        <v>184871.3</v>
      </c>
      <c r="W86" s="13"/>
      <c r="X86" s="86">
        <f t="shared" si="17"/>
        <v>184871.3</v>
      </c>
      <c r="Y86" s="3" t="s">
        <v>119</v>
      </c>
      <c r="AA86" s="23"/>
    </row>
    <row r="87" spans="1:28" ht="54" x14ac:dyDescent="0.35">
      <c r="A87" s="81" t="s">
        <v>120</v>
      </c>
      <c r="B87" s="89" t="s">
        <v>121</v>
      </c>
      <c r="C87" s="94" t="s">
        <v>26</v>
      </c>
      <c r="D87" s="13"/>
      <c r="E87" s="13"/>
      <c r="F87" s="13">
        <f t="shared" si="9"/>
        <v>0</v>
      </c>
      <c r="G87" s="13"/>
      <c r="H87" s="13">
        <f t="shared" si="10"/>
        <v>0</v>
      </c>
      <c r="I87" s="13"/>
      <c r="J87" s="86">
        <f t="shared" si="11"/>
        <v>0</v>
      </c>
      <c r="K87" s="13"/>
      <c r="L87" s="42">
        <f>14846.2+247.4</f>
        <v>15093.6</v>
      </c>
      <c r="M87" s="13">
        <f t="shared" si="12"/>
        <v>15093.6</v>
      </c>
      <c r="N87" s="13"/>
      <c r="O87" s="13">
        <f t="shared" si="13"/>
        <v>15093.6</v>
      </c>
      <c r="P87" s="13"/>
      <c r="Q87" s="86">
        <f t="shared" si="14"/>
        <v>15093.6</v>
      </c>
      <c r="R87" s="13"/>
      <c r="S87" s="13"/>
      <c r="T87" s="13">
        <f t="shared" si="15"/>
        <v>0</v>
      </c>
      <c r="U87" s="13"/>
      <c r="V87" s="13">
        <f t="shared" si="16"/>
        <v>0</v>
      </c>
      <c r="W87" s="13"/>
      <c r="X87" s="86">
        <f t="shared" si="17"/>
        <v>0</v>
      </c>
      <c r="Y87" s="43" t="s">
        <v>122</v>
      </c>
      <c r="AA87" s="23"/>
    </row>
    <row r="88" spans="1:28" ht="54" x14ac:dyDescent="0.35">
      <c r="A88" s="81" t="s">
        <v>123</v>
      </c>
      <c r="B88" s="89" t="s">
        <v>124</v>
      </c>
      <c r="C88" s="90" t="s">
        <v>26</v>
      </c>
      <c r="D88" s="13"/>
      <c r="E88" s="13"/>
      <c r="F88" s="13">
        <f t="shared" si="9"/>
        <v>0</v>
      </c>
      <c r="G88" s="13"/>
      <c r="H88" s="13">
        <f t="shared" si="10"/>
        <v>0</v>
      </c>
      <c r="I88" s="13"/>
      <c r="J88" s="86">
        <f t="shared" si="11"/>
        <v>0</v>
      </c>
      <c r="K88" s="13"/>
      <c r="L88" s="13">
        <f>4003+66.7</f>
        <v>4069.7</v>
      </c>
      <c r="M88" s="13">
        <f t="shared" si="12"/>
        <v>4069.7</v>
      </c>
      <c r="N88" s="13"/>
      <c r="O88" s="13">
        <f t="shared" si="13"/>
        <v>4069.7</v>
      </c>
      <c r="P88" s="13"/>
      <c r="Q88" s="86">
        <f t="shared" si="14"/>
        <v>4069.7</v>
      </c>
      <c r="R88" s="13"/>
      <c r="S88" s="13"/>
      <c r="T88" s="13">
        <f t="shared" si="15"/>
        <v>0</v>
      </c>
      <c r="U88" s="13"/>
      <c r="V88" s="13">
        <f t="shared" si="16"/>
        <v>0</v>
      </c>
      <c r="W88" s="13"/>
      <c r="X88" s="86">
        <f t="shared" si="17"/>
        <v>0</v>
      </c>
      <c r="Y88" s="43" t="s">
        <v>125</v>
      </c>
      <c r="AA88" s="23"/>
    </row>
    <row r="89" spans="1:28" ht="54" x14ac:dyDescent="0.35">
      <c r="A89" s="81" t="s">
        <v>126</v>
      </c>
      <c r="B89" s="89" t="s">
        <v>127</v>
      </c>
      <c r="C89" s="94" t="s">
        <v>26</v>
      </c>
      <c r="D89" s="13"/>
      <c r="E89" s="42">
        <f>15746.5+393</f>
        <v>16139.5</v>
      </c>
      <c r="F89" s="13">
        <f t="shared" si="9"/>
        <v>16139.5</v>
      </c>
      <c r="G89" s="13"/>
      <c r="H89" s="13">
        <f t="shared" si="10"/>
        <v>16139.5</v>
      </c>
      <c r="I89" s="66">
        <v>-16139.5</v>
      </c>
      <c r="J89" s="86">
        <f t="shared" si="11"/>
        <v>0</v>
      </c>
      <c r="K89" s="13"/>
      <c r="L89" s="13"/>
      <c r="M89" s="13">
        <f t="shared" si="12"/>
        <v>0</v>
      </c>
      <c r="N89" s="13"/>
      <c r="O89" s="13">
        <f t="shared" si="13"/>
        <v>0</v>
      </c>
      <c r="P89" s="66">
        <v>16139.5</v>
      </c>
      <c r="Q89" s="86">
        <f t="shared" si="14"/>
        <v>16139.5</v>
      </c>
      <c r="R89" s="13"/>
      <c r="S89" s="13"/>
      <c r="T89" s="13">
        <f t="shared" si="15"/>
        <v>0</v>
      </c>
      <c r="U89" s="13"/>
      <c r="V89" s="13">
        <f t="shared" si="16"/>
        <v>0</v>
      </c>
      <c r="W89" s="66"/>
      <c r="X89" s="86">
        <f t="shared" si="17"/>
        <v>0</v>
      </c>
      <c r="Y89" s="43" t="s">
        <v>128</v>
      </c>
      <c r="AA89" s="23"/>
    </row>
    <row r="90" spans="1:28" ht="54" x14ac:dyDescent="0.35">
      <c r="A90" s="81" t="s">
        <v>129</v>
      </c>
      <c r="B90" s="89" t="s">
        <v>130</v>
      </c>
      <c r="C90" s="90" t="s">
        <v>26</v>
      </c>
      <c r="D90" s="13"/>
      <c r="E90" s="13">
        <f>28666.1+477.7</f>
        <v>29143.8</v>
      </c>
      <c r="F90" s="13">
        <f t="shared" si="9"/>
        <v>29143.8</v>
      </c>
      <c r="G90" s="13"/>
      <c r="H90" s="13">
        <f t="shared" si="10"/>
        <v>29143.8</v>
      </c>
      <c r="I90" s="66">
        <v>-29143.8</v>
      </c>
      <c r="J90" s="86">
        <f t="shared" si="11"/>
        <v>0</v>
      </c>
      <c r="K90" s="13"/>
      <c r="L90" s="13"/>
      <c r="M90" s="13">
        <f t="shared" si="12"/>
        <v>0</v>
      </c>
      <c r="N90" s="13"/>
      <c r="O90" s="13">
        <f t="shared" si="13"/>
        <v>0</v>
      </c>
      <c r="P90" s="66">
        <v>29143.8</v>
      </c>
      <c r="Q90" s="86">
        <f t="shared" si="14"/>
        <v>29143.8</v>
      </c>
      <c r="R90" s="13"/>
      <c r="S90" s="13"/>
      <c r="T90" s="13">
        <f t="shared" si="15"/>
        <v>0</v>
      </c>
      <c r="U90" s="13"/>
      <c r="V90" s="13">
        <f t="shared" si="16"/>
        <v>0</v>
      </c>
      <c r="W90" s="66"/>
      <c r="X90" s="86">
        <f t="shared" si="17"/>
        <v>0</v>
      </c>
      <c r="Y90" s="43" t="s">
        <v>131</v>
      </c>
      <c r="AA90" s="23"/>
    </row>
    <row r="91" spans="1:28" ht="54" x14ac:dyDescent="0.35">
      <c r="A91" s="81" t="s">
        <v>132</v>
      </c>
      <c r="B91" s="89" t="s">
        <v>133</v>
      </c>
      <c r="C91" s="90" t="s">
        <v>26</v>
      </c>
      <c r="D91" s="13"/>
      <c r="E91" s="42">
        <v>16257</v>
      </c>
      <c r="F91" s="13">
        <f t="shared" si="9"/>
        <v>16257</v>
      </c>
      <c r="G91" s="13"/>
      <c r="H91" s="13">
        <f t="shared" si="10"/>
        <v>16257</v>
      </c>
      <c r="I91" s="66">
        <v>-16257</v>
      </c>
      <c r="J91" s="86">
        <f t="shared" si="11"/>
        <v>0</v>
      </c>
      <c r="K91" s="13"/>
      <c r="L91" s="13"/>
      <c r="M91" s="13">
        <f t="shared" si="12"/>
        <v>0</v>
      </c>
      <c r="N91" s="13"/>
      <c r="O91" s="13">
        <f t="shared" si="13"/>
        <v>0</v>
      </c>
      <c r="P91" s="66">
        <v>16257</v>
      </c>
      <c r="Q91" s="86">
        <f t="shared" si="14"/>
        <v>16257</v>
      </c>
      <c r="R91" s="13"/>
      <c r="S91" s="13"/>
      <c r="T91" s="13">
        <f t="shared" si="15"/>
        <v>0</v>
      </c>
      <c r="U91" s="13"/>
      <c r="V91" s="13">
        <f t="shared" si="16"/>
        <v>0</v>
      </c>
      <c r="W91" s="66"/>
      <c r="X91" s="86">
        <f t="shared" si="17"/>
        <v>0</v>
      </c>
      <c r="Y91" s="43" t="s">
        <v>134</v>
      </c>
      <c r="AA91" s="23"/>
    </row>
    <row r="92" spans="1:28" ht="54" x14ac:dyDescent="0.35">
      <c r="A92" s="81" t="s">
        <v>135</v>
      </c>
      <c r="B92" s="89" t="s">
        <v>136</v>
      </c>
      <c r="C92" s="90" t="s">
        <v>26</v>
      </c>
      <c r="D92" s="13"/>
      <c r="E92" s="13">
        <v>0</v>
      </c>
      <c r="F92" s="13">
        <f t="shared" si="9"/>
        <v>0</v>
      </c>
      <c r="G92" s="13"/>
      <c r="H92" s="13">
        <f t="shared" si="10"/>
        <v>0</v>
      </c>
      <c r="I92" s="13"/>
      <c r="J92" s="86">
        <f t="shared" si="11"/>
        <v>0</v>
      </c>
      <c r="K92" s="13"/>
      <c r="L92" s="42">
        <v>24394.7</v>
      </c>
      <c r="M92" s="13">
        <f t="shared" si="12"/>
        <v>24394.7</v>
      </c>
      <c r="N92" s="13"/>
      <c r="O92" s="13">
        <f t="shared" si="13"/>
        <v>24394.7</v>
      </c>
      <c r="P92" s="13"/>
      <c r="Q92" s="86">
        <f t="shared" si="14"/>
        <v>24394.7</v>
      </c>
      <c r="R92" s="13"/>
      <c r="S92" s="13"/>
      <c r="T92" s="13">
        <f t="shared" si="15"/>
        <v>0</v>
      </c>
      <c r="U92" s="13"/>
      <c r="V92" s="13">
        <f t="shared" si="16"/>
        <v>0</v>
      </c>
      <c r="W92" s="13"/>
      <c r="X92" s="86">
        <f t="shared" si="17"/>
        <v>0</v>
      </c>
      <c r="Y92" s="43" t="s">
        <v>137</v>
      </c>
      <c r="AA92" s="23"/>
    </row>
    <row r="93" spans="1:28" ht="54" x14ac:dyDescent="0.35">
      <c r="A93" s="81" t="s">
        <v>138</v>
      </c>
      <c r="B93" s="89" t="s">
        <v>139</v>
      </c>
      <c r="C93" s="90" t="s">
        <v>26</v>
      </c>
      <c r="D93" s="13"/>
      <c r="E93" s="13"/>
      <c r="F93" s="13"/>
      <c r="G93" s="13">
        <v>25131.63</v>
      </c>
      <c r="H93" s="13">
        <f t="shared" si="10"/>
        <v>25131.63</v>
      </c>
      <c r="I93" s="13"/>
      <c r="J93" s="86">
        <f t="shared" si="11"/>
        <v>25131.63</v>
      </c>
      <c r="K93" s="13"/>
      <c r="L93" s="42"/>
      <c r="M93" s="13"/>
      <c r="N93" s="13"/>
      <c r="O93" s="13">
        <f t="shared" si="13"/>
        <v>0</v>
      </c>
      <c r="P93" s="13"/>
      <c r="Q93" s="86">
        <f t="shared" si="14"/>
        <v>0</v>
      </c>
      <c r="R93" s="13"/>
      <c r="S93" s="13"/>
      <c r="T93" s="13"/>
      <c r="U93" s="13"/>
      <c r="V93" s="13">
        <f t="shared" si="16"/>
        <v>0</v>
      </c>
      <c r="W93" s="13"/>
      <c r="X93" s="86">
        <f t="shared" si="17"/>
        <v>0</v>
      </c>
      <c r="Y93" s="43" t="s">
        <v>140</v>
      </c>
      <c r="AA93" s="23"/>
    </row>
    <row r="94" spans="1:28" ht="54" x14ac:dyDescent="0.35">
      <c r="A94" s="81" t="s">
        <v>141</v>
      </c>
      <c r="B94" s="89" t="s">
        <v>142</v>
      </c>
      <c r="C94" s="90" t="s">
        <v>26</v>
      </c>
      <c r="D94" s="13"/>
      <c r="E94" s="13"/>
      <c r="F94" s="13"/>
      <c r="G94" s="13"/>
      <c r="H94" s="13">
        <f t="shared" si="10"/>
        <v>0</v>
      </c>
      <c r="I94" s="13"/>
      <c r="J94" s="86">
        <f t="shared" si="11"/>
        <v>0</v>
      </c>
      <c r="K94" s="13"/>
      <c r="L94" s="42"/>
      <c r="M94" s="13"/>
      <c r="N94" s="13"/>
      <c r="O94" s="13">
        <f t="shared" si="13"/>
        <v>0</v>
      </c>
      <c r="P94" s="13"/>
      <c r="Q94" s="86">
        <f t="shared" si="14"/>
        <v>0</v>
      </c>
      <c r="R94" s="13"/>
      <c r="S94" s="13"/>
      <c r="T94" s="13"/>
      <c r="U94" s="13">
        <v>19672.275000000001</v>
      </c>
      <c r="V94" s="13">
        <f t="shared" si="16"/>
        <v>19672.275000000001</v>
      </c>
      <c r="W94" s="13"/>
      <c r="X94" s="86">
        <f t="shared" si="17"/>
        <v>19672.275000000001</v>
      </c>
      <c r="Y94" s="43" t="s">
        <v>143</v>
      </c>
      <c r="AA94" s="23"/>
    </row>
    <row r="95" spans="1:28" ht="90" x14ac:dyDescent="0.35">
      <c r="A95" s="81" t="s">
        <v>144</v>
      </c>
      <c r="B95" s="92" t="s">
        <v>145</v>
      </c>
      <c r="C95" s="94" t="s">
        <v>87</v>
      </c>
      <c r="D95" s="13"/>
      <c r="E95" s="13"/>
      <c r="F95" s="13"/>
      <c r="G95" s="13">
        <v>430.16</v>
      </c>
      <c r="H95" s="13">
        <f t="shared" si="10"/>
        <v>430.16</v>
      </c>
      <c r="I95" s="13"/>
      <c r="J95" s="86">
        <f t="shared" si="11"/>
        <v>430.16</v>
      </c>
      <c r="K95" s="13"/>
      <c r="L95" s="42"/>
      <c r="M95" s="13"/>
      <c r="N95" s="13"/>
      <c r="O95" s="13">
        <f t="shared" si="13"/>
        <v>0</v>
      </c>
      <c r="P95" s="13"/>
      <c r="Q95" s="86">
        <f t="shared" si="14"/>
        <v>0</v>
      </c>
      <c r="R95" s="13"/>
      <c r="S95" s="13"/>
      <c r="T95" s="13"/>
      <c r="U95" s="13"/>
      <c r="V95" s="13">
        <f t="shared" si="16"/>
        <v>0</v>
      </c>
      <c r="W95" s="13"/>
      <c r="X95" s="86">
        <f t="shared" si="17"/>
        <v>0</v>
      </c>
      <c r="Y95" s="43" t="s">
        <v>146</v>
      </c>
      <c r="AA95" s="23"/>
    </row>
    <row r="96" spans="1:28" s="88" customFormat="1" ht="33.75" customHeight="1" x14ac:dyDescent="0.25">
      <c r="A96" s="78"/>
      <c r="B96" s="79" t="s">
        <v>147</v>
      </c>
      <c r="C96" s="80" t="s">
        <v>17</v>
      </c>
      <c r="D96" s="9">
        <f>D105+D101+D100</f>
        <v>300522</v>
      </c>
      <c r="E96" s="9">
        <f>E105+E101+E100</f>
        <v>0</v>
      </c>
      <c r="F96" s="9">
        <f t="shared" si="9"/>
        <v>300522</v>
      </c>
      <c r="G96" s="9">
        <f>G105+G101+G100</f>
        <v>-136122</v>
      </c>
      <c r="H96" s="9">
        <f t="shared" si="10"/>
        <v>164400</v>
      </c>
      <c r="I96" s="9">
        <f>I105+I101+I100+I106</f>
        <v>4448.4939999999997</v>
      </c>
      <c r="J96" s="85">
        <f t="shared" si="11"/>
        <v>168848.49400000001</v>
      </c>
      <c r="K96" s="9">
        <f>K105+K101+K100</f>
        <v>878982.8</v>
      </c>
      <c r="L96" s="9">
        <f>L105+L101+L100</f>
        <v>0</v>
      </c>
      <c r="M96" s="9">
        <f t="shared" si="12"/>
        <v>878982.8</v>
      </c>
      <c r="N96" s="9">
        <f>N105+N101+N100</f>
        <v>-342860.79999999999</v>
      </c>
      <c r="O96" s="9">
        <f t="shared" si="13"/>
        <v>536122</v>
      </c>
      <c r="P96" s="9">
        <f>P105+P101+P100+P106</f>
        <v>0</v>
      </c>
      <c r="Q96" s="85">
        <f t="shared" si="14"/>
        <v>536122</v>
      </c>
      <c r="R96" s="9">
        <f>R105+R101+R100</f>
        <v>0</v>
      </c>
      <c r="S96" s="9">
        <f>S105+S101+S100</f>
        <v>0</v>
      </c>
      <c r="T96" s="9">
        <f t="shared" si="15"/>
        <v>0</v>
      </c>
      <c r="U96" s="9">
        <f>U105+U101+U100</f>
        <v>478982.8</v>
      </c>
      <c r="V96" s="9">
        <f t="shared" si="16"/>
        <v>478982.8</v>
      </c>
      <c r="W96" s="9">
        <f>W105+W101+W100+W106</f>
        <v>0</v>
      </c>
      <c r="X96" s="85">
        <f t="shared" si="17"/>
        <v>478982.8</v>
      </c>
      <c r="Y96" s="10"/>
      <c r="Z96" s="11"/>
      <c r="AA96" s="8"/>
      <c r="AB96" s="8"/>
    </row>
    <row r="97" spans="1:28" x14ac:dyDescent="0.35">
      <c r="A97" s="81"/>
      <c r="B97" s="89" t="s">
        <v>18</v>
      </c>
      <c r="C97" s="89"/>
      <c r="D97" s="13"/>
      <c r="E97" s="13"/>
      <c r="F97" s="13"/>
      <c r="G97" s="13"/>
      <c r="H97" s="13"/>
      <c r="I97" s="13"/>
      <c r="J97" s="86"/>
      <c r="K97" s="13"/>
      <c r="L97" s="13"/>
      <c r="M97" s="13"/>
      <c r="N97" s="13"/>
      <c r="O97" s="13"/>
      <c r="P97" s="13"/>
      <c r="Q97" s="86"/>
      <c r="R97" s="13"/>
      <c r="S97" s="13"/>
      <c r="T97" s="13"/>
      <c r="U97" s="13"/>
      <c r="V97" s="13"/>
      <c r="W97" s="13"/>
      <c r="X97" s="86"/>
      <c r="AA97" s="23"/>
    </row>
    <row r="98" spans="1:28" s="14" customFormat="1" hidden="1" x14ac:dyDescent="0.35">
      <c r="A98" s="15"/>
      <c r="B98" s="44" t="s">
        <v>19</v>
      </c>
      <c r="C98" s="44"/>
      <c r="D98" s="37">
        <f>D100+D103+D105</f>
        <v>300522</v>
      </c>
      <c r="E98" s="37">
        <f>E100+E103+E105</f>
        <v>0</v>
      </c>
      <c r="F98" s="37">
        <f t="shared" si="9"/>
        <v>300522</v>
      </c>
      <c r="G98" s="37">
        <f>G100+G103+G105</f>
        <v>-136122</v>
      </c>
      <c r="H98" s="37">
        <f t="shared" si="10"/>
        <v>164400</v>
      </c>
      <c r="I98" s="37">
        <f>I100+I103+I105+I106</f>
        <v>4448.4939999999997</v>
      </c>
      <c r="J98" s="37">
        <f t="shared" si="11"/>
        <v>168848.49400000001</v>
      </c>
      <c r="K98" s="37">
        <f>K100+K103+K105</f>
        <v>478982.8</v>
      </c>
      <c r="L98" s="37">
        <f>L100+L103+L105</f>
        <v>0</v>
      </c>
      <c r="M98" s="37">
        <f t="shared" si="12"/>
        <v>478982.8</v>
      </c>
      <c r="N98" s="37">
        <f>N100+N103+N105</f>
        <v>-342860.79999999999</v>
      </c>
      <c r="O98" s="37">
        <f t="shared" si="13"/>
        <v>136122</v>
      </c>
      <c r="P98" s="37">
        <f>P100+P103+P105+P106</f>
        <v>0</v>
      </c>
      <c r="Q98" s="37">
        <f t="shared" si="14"/>
        <v>136122</v>
      </c>
      <c r="R98" s="37">
        <f>R100+R103+R105</f>
        <v>0</v>
      </c>
      <c r="S98" s="37">
        <f>S100+S103+S105</f>
        <v>0</v>
      </c>
      <c r="T98" s="37">
        <f t="shared" si="15"/>
        <v>0</v>
      </c>
      <c r="U98" s="37">
        <f>U100+U103+U105</f>
        <v>478982.8</v>
      </c>
      <c r="V98" s="37">
        <f t="shared" si="16"/>
        <v>478982.8</v>
      </c>
      <c r="W98" s="37">
        <f>W100+W103+W105+W106</f>
        <v>0</v>
      </c>
      <c r="X98" s="37">
        <f t="shared" si="17"/>
        <v>478982.8</v>
      </c>
      <c r="Y98" s="39"/>
      <c r="Z98" s="20" t="s">
        <v>20</v>
      </c>
      <c r="AA98" s="21"/>
    </row>
    <row r="99" spans="1:28" x14ac:dyDescent="0.35">
      <c r="A99" s="81"/>
      <c r="B99" s="89" t="s">
        <v>21</v>
      </c>
      <c r="C99" s="91" t="s">
        <v>17</v>
      </c>
      <c r="D99" s="13">
        <f>D104</f>
        <v>0</v>
      </c>
      <c r="E99" s="13">
        <f>E104</f>
        <v>0</v>
      </c>
      <c r="F99" s="13">
        <f t="shared" si="9"/>
        <v>0</v>
      </c>
      <c r="G99" s="13">
        <f>G104</f>
        <v>0</v>
      </c>
      <c r="H99" s="13">
        <f t="shared" si="10"/>
        <v>0</v>
      </c>
      <c r="I99" s="13">
        <f>I104</f>
        <v>0</v>
      </c>
      <c r="J99" s="86">
        <f t="shared" si="11"/>
        <v>0</v>
      </c>
      <c r="K99" s="13">
        <f>K104</f>
        <v>400000</v>
      </c>
      <c r="L99" s="13">
        <f>L104</f>
        <v>0</v>
      </c>
      <c r="M99" s="13">
        <f t="shared" si="12"/>
        <v>400000</v>
      </c>
      <c r="N99" s="13">
        <f>N104</f>
        <v>0</v>
      </c>
      <c r="O99" s="13">
        <f t="shared" si="13"/>
        <v>400000</v>
      </c>
      <c r="P99" s="13">
        <f>P104</f>
        <v>0</v>
      </c>
      <c r="Q99" s="86">
        <f t="shared" si="14"/>
        <v>400000</v>
      </c>
      <c r="R99" s="13">
        <f>R104</f>
        <v>0</v>
      </c>
      <c r="S99" s="13">
        <f>S104</f>
        <v>0</v>
      </c>
      <c r="T99" s="13">
        <f t="shared" si="15"/>
        <v>0</v>
      </c>
      <c r="U99" s="13">
        <f>U104</f>
        <v>0</v>
      </c>
      <c r="V99" s="13">
        <f t="shared" si="16"/>
        <v>0</v>
      </c>
      <c r="W99" s="13">
        <f>W104</f>
        <v>0</v>
      </c>
      <c r="X99" s="86">
        <f t="shared" si="17"/>
        <v>0</v>
      </c>
      <c r="AA99" s="23"/>
    </row>
    <row r="100" spans="1:28" ht="54" x14ac:dyDescent="0.35">
      <c r="A100" s="81" t="s">
        <v>148</v>
      </c>
      <c r="B100" s="89" t="s">
        <v>149</v>
      </c>
      <c r="C100" s="90" t="s">
        <v>26</v>
      </c>
      <c r="D100" s="13">
        <v>136122</v>
      </c>
      <c r="E100" s="13"/>
      <c r="F100" s="13">
        <f t="shared" si="9"/>
        <v>136122</v>
      </c>
      <c r="G100" s="13">
        <v>-136122</v>
      </c>
      <c r="H100" s="13">
        <f t="shared" si="10"/>
        <v>0</v>
      </c>
      <c r="I100" s="13"/>
      <c r="J100" s="86">
        <f t="shared" si="11"/>
        <v>0</v>
      </c>
      <c r="K100" s="13">
        <v>0</v>
      </c>
      <c r="L100" s="13"/>
      <c r="M100" s="13">
        <f t="shared" si="12"/>
        <v>0</v>
      </c>
      <c r="N100" s="13">
        <v>136122</v>
      </c>
      <c r="O100" s="13">
        <f t="shared" si="13"/>
        <v>136122</v>
      </c>
      <c r="P100" s="13"/>
      <c r="Q100" s="86">
        <f t="shared" si="14"/>
        <v>136122</v>
      </c>
      <c r="R100" s="13">
        <v>0</v>
      </c>
      <c r="S100" s="13"/>
      <c r="T100" s="13">
        <f t="shared" si="15"/>
        <v>0</v>
      </c>
      <c r="U100" s="13"/>
      <c r="V100" s="13">
        <f t="shared" si="16"/>
        <v>0</v>
      </c>
      <c r="W100" s="13"/>
      <c r="X100" s="86">
        <f t="shared" si="17"/>
        <v>0</v>
      </c>
      <c r="Y100" s="3" t="s">
        <v>150</v>
      </c>
      <c r="AA100" s="23"/>
    </row>
    <row r="101" spans="1:28" ht="54" x14ac:dyDescent="0.35">
      <c r="A101" s="81" t="s">
        <v>151</v>
      </c>
      <c r="B101" s="89" t="s">
        <v>152</v>
      </c>
      <c r="C101" s="90" t="s">
        <v>153</v>
      </c>
      <c r="D101" s="13">
        <f>D103+D104</f>
        <v>164400</v>
      </c>
      <c r="E101" s="13">
        <f>E103+E104</f>
        <v>0</v>
      </c>
      <c r="F101" s="13">
        <f t="shared" si="9"/>
        <v>164400</v>
      </c>
      <c r="G101" s="13">
        <f>G103+G104</f>
        <v>0</v>
      </c>
      <c r="H101" s="13">
        <f t="shared" si="10"/>
        <v>164400</v>
      </c>
      <c r="I101" s="13">
        <f>I103+I104</f>
        <v>0</v>
      </c>
      <c r="J101" s="86">
        <f t="shared" si="11"/>
        <v>164400</v>
      </c>
      <c r="K101" s="13">
        <f>K103+K104</f>
        <v>400000</v>
      </c>
      <c r="L101" s="13">
        <f>L103+L104</f>
        <v>0</v>
      </c>
      <c r="M101" s="13">
        <f t="shared" si="12"/>
        <v>400000</v>
      </c>
      <c r="N101" s="13">
        <f>N103+N104</f>
        <v>0</v>
      </c>
      <c r="O101" s="13">
        <f t="shared" si="13"/>
        <v>400000</v>
      </c>
      <c r="P101" s="13">
        <f>P103+P104</f>
        <v>0</v>
      </c>
      <c r="Q101" s="86">
        <f t="shared" si="14"/>
        <v>400000</v>
      </c>
      <c r="R101" s="13">
        <f>R103+R104</f>
        <v>0</v>
      </c>
      <c r="S101" s="13">
        <f>S103+S104</f>
        <v>0</v>
      </c>
      <c r="T101" s="13">
        <f t="shared" si="15"/>
        <v>0</v>
      </c>
      <c r="U101" s="13">
        <f>U103+U104</f>
        <v>0</v>
      </c>
      <c r="V101" s="13">
        <f t="shared" si="16"/>
        <v>0</v>
      </c>
      <c r="W101" s="13">
        <f>W103+W104</f>
        <v>0</v>
      </c>
      <c r="X101" s="86">
        <f t="shared" si="17"/>
        <v>0</v>
      </c>
      <c r="AA101" s="23"/>
    </row>
    <row r="102" spans="1:28" x14ac:dyDescent="0.35">
      <c r="A102" s="81"/>
      <c r="B102" s="89" t="s">
        <v>18</v>
      </c>
      <c r="C102" s="89"/>
      <c r="D102" s="13"/>
      <c r="E102" s="13"/>
      <c r="F102" s="13"/>
      <c r="G102" s="13"/>
      <c r="H102" s="13"/>
      <c r="I102" s="13"/>
      <c r="J102" s="86"/>
      <c r="K102" s="13"/>
      <c r="L102" s="13"/>
      <c r="M102" s="13"/>
      <c r="N102" s="13"/>
      <c r="O102" s="13"/>
      <c r="P102" s="13"/>
      <c r="Q102" s="86"/>
      <c r="R102" s="13"/>
      <c r="S102" s="13"/>
      <c r="T102" s="13"/>
      <c r="U102" s="13"/>
      <c r="V102" s="13"/>
      <c r="W102" s="13"/>
      <c r="X102" s="86"/>
      <c r="AA102" s="23"/>
    </row>
    <row r="103" spans="1:28" s="41" customFormat="1" hidden="1" x14ac:dyDescent="0.35">
      <c r="A103" s="29"/>
      <c r="B103" s="34" t="s">
        <v>19</v>
      </c>
      <c r="C103" s="30"/>
      <c r="D103" s="24">
        <v>164400</v>
      </c>
      <c r="E103" s="24"/>
      <c r="F103" s="24">
        <f t="shared" si="9"/>
        <v>164400</v>
      </c>
      <c r="G103" s="25"/>
      <c r="H103" s="24">
        <f t="shared" si="10"/>
        <v>164400</v>
      </c>
      <c r="I103" s="25"/>
      <c r="J103" s="24">
        <f t="shared" ref="J103:J166" si="18">H103+I103</f>
        <v>164400</v>
      </c>
      <c r="K103" s="24">
        <v>0</v>
      </c>
      <c r="L103" s="24"/>
      <c r="M103" s="24">
        <f t="shared" ref="M103:M166" si="19">K103+L103</f>
        <v>0</v>
      </c>
      <c r="N103" s="25"/>
      <c r="O103" s="24">
        <f t="shared" ref="O103:O166" si="20">M103+N103</f>
        <v>0</v>
      </c>
      <c r="P103" s="25"/>
      <c r="Q103" s="24">
        <f t="shared" ref="Q103:Q166" si="21">O103+P103</f>
        <v>0</v>
      </c>
      <c r="R103" s="24">
        <v>0</v>
      </c>
      <c r="S103" s="24"/>
      <c r="T103" s="24">
        <f t="shared" ref="T103:T166" si="22">R103+S103</f>
        <v>0</v>
      </c>
      <c r="U103" s="25"/>
      <c r="V103" s="24">
        <f t="shared" ref="V103:V166" si="23">T103+U103</f>
        <v>0</v>
      </c>
      <c r="W103" s="25"/>
      <c r="X103" s="24">
        <f t="shared" ref="X103:X166" si="24">V103+W103</f>
        <v>0</v>
      </c>
      <c r="Y103" s="26" t="s">
        <v>154</v>
      </c>
      <c r="Z103" s="32" t="s">
        <v>20</v>
      </c>
      <c r="AA103" s="33"/>
    </row>
    <row r="104" spans="1:28" x14ac:dyDescent="0.35">
      <c r="A104" s="81"/>
      <c r="B104" s="89" t="s">
        <v>21</v>
      </c>
      <c r="C104" s="91" t="s">
        <v>17</v>
      </c>
      <c r="D104" s="13">
        <v>0</v>
      </c>
      <c r="E104" s="13"/>
      <c r="F104" s="13">
        <f t="shared" si="9"/>
        <v>0</v>
      </c>
      <c r="G104" s="13"/>
      <c r="H104" s="13">
        <f t="shared" si="10"/>
        <v>0</v>
      </c>
      <c r="I104" s="13"/>
      <c r="J104" s="86">
        <f t="shared" si="18"/>
        <v>0</v>
      </c>
      <c r="K104" s="13">
        <v>400000</v>
      </c>
      <c r="L104" s="13"/>
      <c r="M104" s="13">
        <f t="shared" si="19"/>
        <v>400000</v>
      </c>
      <c r="N104" s="13"/>
      <c r="O104" s="13">
        <f t="shared" si="20"/>
        <v>400000</v>
      </c>
      <c r="P104" s="13"/>
      <c r="Q104" s="86">
        <f t="shared" si="21"/>
        <v>400000</v>
      </c>
      <c r="R104" s="13">
        <v>0</v>
      </c>
      <c r="S104" s="13"/>
      <c r="T104" s="13">
        <f t="shared" si="22"/>
        <v>0</v>
      </c>
      <c r="U104" s="13"/>
      <c r="V104" s="13">
        <f t="shared" si="23"/>
        <v>0</v>
      </c>
      <c r="W104" s="13"/>
      <c r="X104" s="86">
        <f t="shared" si="24"/>
        <v>0</v>
      </c>
      <c r="Y104" s="3" t="s">
        <v>154</v>
      </c>
      <c r="AA104" s="23"/>
    </row>
    <row r="105" spans="1:28" ht="54" x14ac:dyDescent="0.35">
      <c r="A105" s="81" t="s">
        <v>155</v>
      </c>
      <c r="B105" s="89" t="s">
        <v>156</v>
      </c>
      <c r="C105" s="90" t="s">
        <v>153</v>
      </c>
      <c r="D105" s="13">
        <v>0</v>
      </c>
      <c r="E105" s="13"/>
      <c r="F105" s="13">
        <f t="shared" si="9"/>
        <v>0</v>
      </c>
      <c r="G105" s="13"/>
      <c r="H105" s="13">
        <f t="shared" si="10"/>
        <v>0</v>
      </c>
      <c r="I105" s="13"/>
      <c r="J105" s="86">
        <f t="shared" si="18"/>
        <v>0</v>
      </c>
      <c r="K105" s="13">
        <v>478982.8</v>
      </c>
      <c r="L105" s="13"/>
      <c r="M105" s="13">
        <f t="shared" si="19"/>
        <v>478982.8</v>
      </c>
      <c r="N105" s="13">
        <v>-478982.8</v>
      </c>
      <c r="O105" s="13">
        <f t="shared" si="20"/>
        <v>0</v>
      </c>
      <c r="P105" s="13"/>
      <c r="Q105" s="86">
        <f t="shared" si="21"/>
        <v>0</v>
      </c>
      <c r="R105" s="13">
        <v>0</v>
      </c>
      <c r="S105" s="13"/>
      <c r="T105" s="13">
        <f t="shared" si="22"/>
        <v>0</v>
      </c>
      <c r="U105" s="13">
        <v>478982.8</v>
      </c>
      <c r="V105" s="13">
        <f t="shared" si="23"/>
        <v>478982.8</v>
      </c>
      <c r="W105" s="13"/>
      <c r="X105" s="86">
        <f t="shared" si="24"/>
        <v>478982.8</v>
      </c>
      <c r="Y105" s="3" t="s">
        <v>157</v>
      </c>
      <c r="AA105" s="23"/>
    </row>
    <row r="106" spans="1:28" ht="72" x14ac:dyDescent="0.35">
      <c r="A106" s="81" t="s">
        <v>158</v>
      </c>
      <c r="B106" s="89" t="s">
        <v>159</v>
      </c>
      <c r="C106" s="90" t="s">
        <v>87</v>
      </c>
      <c r="D106" s="13"/>
      <c r="E106" s="13"/>
      <c r="F106" s="13"/>
      <c r="G106" s="13"/>
      <c r="H106" s="13"/>
      <c r="I106" s="13">
        <v>4448.4939999999997</v>
      </c>
      <c r="J106" s="86">
        <f t="shared" si="18"/>
        <v>4448.4939999999997</v>
      </c>
      <c r="K106" s="13"/>
      <c r="L106" s="13"/>
      <c r="M106" s="13"/>
      <c r="N106" s="13"/>
      <c r="O106" s="13"/>
      <c r="P106" s="13"/>
      <c r="Q106" s="86">
        <f t="shared" si="21"/>
        <v>0</v>
      </c>
      <c r="R106" s="13"/>
      <c r="S106" s="13"/>
      <c r="T106" s="13"/>
      <c r="U106" s="13"/>
      <c r="V106" s="13"/>
      <c r="W106" s="13"/>
      <c r="X106" s="86">
        <f t="shared" si="24"/>
        <v>0</v>
      </c>
      <c r="Y106" s="3" t="s">
        <v>160</v>
      </c>
      <c r="AA106" s="23"/>
    </row>
    <row r="107" spans="1:28" s="88" customFormat="1" ht="33.75" customHeight="1" x14ac:dyDescent="0.25">
      <c r="A107" s="78"/>
      <c r="B107" s="79" t="s">
        <v>161</v>
      </c>
      <c r="C107" s="80" t="s">
        <v>17</v>
      </c>
      <c r="D107" s="9">
        <f>D111+D115+D116+D120+D121+D122+D123+D124+D125+D126+D127+D128+D129</f>
        <v>524262.5</v>
      </c>
      <c r="E107" s="9">
        <f>E111+E115+E116+E120+E121+E122+E123+E124+E125+E126+E127+E128+E129+E130</f>
        <v>80016.800000000003</v>
      </c>
      <c r="F107" s="9">
        <f t="shared" si="9"/>
        <v>604279.30000000005</v>
      </c>
      <c r="G107" s="9">
        <f>G111+G115+G116+G120+G121+G122+G123+G124+G125+G126+G127+G128+G129+G130+G131+G132</f>
        <v>78805.370999999999</v>
      </c>
      <c r="H107" s="9">
        <f t="shared" si="10"/>
        <v>683084.67100000009</v>
      </c>
      <c r="I107" s="9">
        <f>I111+I115+I116+I120+I121+I122+I123+I124+I125+I126+I127+I128+I129+I130+I131+I132</f>
        <v>-207510.772</v>
      </c>
      <c r="J107" s="85">
        <f t="shared" si="18"/>
        <v>475573.89900000009</v>
      </c>
      <c r="K107" s="9">
        <f>K111+K115+K116+K120+K121+K122+K123+K124+K125+K126+K127+K128+K129</f>
        <v>1162736.3</v>
      </c>
      <c r="L107" s="35">
        <f>L111+L115+L116+L120+L121+L122+L123+L124+L125+L126+L127+L128+L129+L130</f>
        <v>0</v>
      </c>
      <c r="M107" s="9">
        <f t="shared" si="19"/>
        <v>1162736.3</v>
      </c>
      <c r="N107" s="35">
        <f>N111+N115+N116+N120+N121+N122+N123+N124+N125+N126+N127+N128+N129+N130+N131+N132</f>
        <v>0</v>
      </c>
      <c r="O107" s="9">
        <f t="shared" si="20"/>
        <v>1162736.3</v>
      </c>
      <c r="P107" s="9">
        <f>P111+P115+P116+P120+P121+P122+P123+P124+P125+P126+P127+P128+P129+P130+P131+P132</f>
        <v>-372888.77</v>
      </c>
      <c r="Q107" s="85">
        <f t="shared" si="21"/>
        <v>789847.53</v>
      </c>
      <c r="R107" s="9">
        <f>R111+R115+R116+R120+R121+R122+R123+R124+R125+R126+R127+R128+R129</f>
        <v>145103.1</v>
      </c>
      <c r="S107" s="35">
        <f>S111+S115+S116+S120+S121+S122+S123+S124+S125+S126+S127+S128+S129+S130</f>
        <v>0</v>
      </c>
      <c r="T107" s="9">
        <f t="shared" si="22"/>
        <v>145103.1</v>
      </c>
      <c r="U107" s="35">
        <f>U111+U115+U116+U120+U121+U122+U123+U124+U125+U126+U127+U128+U129+U130+U131+U132</f>
        <v>0</v>
      </c>
      <c r="V107" s="9">
        <f t="shared" si="23"/>
        <v>145103.1</v>
      </c>
      <c r="W107" s="9">
        <f>W111+W115+W116+W120+W121+W122+W123+W124+W125+W126+W127+W128+W129+W130+W131+W132</f>
        <v>0</v>
      </c>
      <c r="X107" s="85">
        <f t="shared" si="24"/>
        <v>145103.1</v>
      </c>
      <c r="Y107" s="10"/>
      <c r="Z107" s="11"/>
      <c r="AA107" s="8"/>
      <c r="AB107" s="8"/>
    </row>
    <row r="108" spans="1:28" x14ac:dyDescent="0.35">
      <c r="A108" s="81"/>
      <c r="B108" s="82" t="s">
        <v>18</v>
      </c>
      <c r="C108" s="91"/>
      <c r="D108" s="13"/>
      <c r="E108" s="13"/>
      <c r="F108" s="13"/>
      <c r="G108" s="13"/>
      <c r="H108" s="13"/>
      <c r="I108" s="13"/>
      <c r="J108" s="86"/>
      <c r="K108" s="13"/>
      <c r="L108" s="13"/>
      <c r="M108" s="13"/>
      <c r="N108" s="13"/>
      <c r="O108" s="13"/>
      <c r="P108" s="13"/>
      <c r="Q108" s="86"/>
      <c r="R108" s="13"/>
      <c r="S108" s="13"/>
      <c r="T108" s="13"/>
      <c r="U108" s="13"/>
      <c r="V108" s="13"/>
      <c r="W108" s="13"/>
      <c r="X108" s="86"/>
      <c r="AA108" s="23"/>
    </row>
    <row r="109" spans="1:28" s="14" customFormat="1" hidden="1" x14ac:dyDescent="0.35">
      <c r="A109" s="15"/>
      <c r="B109" s="16" t="s">
        <v>19</v>
      </c>
      <c r="C109" s="45"/>
      <c r="D109" s="18">
        <f>D113+D115+D118+D120+D121+D122+D123+D124+D125+D126++D127+D128+D129</f>
        <v>494100.8</v>
      </c>
      <c r="E109" s="18">
        <f>E113+E115+E118+E120+E121+E122+E123+E124+E125+E126++E127+E128+E129+E130</f>
        <v>80016.800000000003</v>
      </c>
      <c r="F109" s="18">
        <f t="shared" si="9"/>
        <v>574117.6</v>
      </c>
      <c r="G109" s="18">
        <f>G113+G115+G118+G120+G121+G122+G123+G124+G125+G126++G127+G128+G129+G130+G131+G132</f>
        <v>78805.370999999999</v>
      </c>
      <c r="H109" s="18">
        <f t="shared" si="10"/>
        <v>652922.97100000002</v>
      </c>
      <c r="I109" s="18">
        <f>I113+I115+I118+I120+I121+I122+I123+I124+I125+I126++I127+I128+I129+I130+I131+I132</f>
        <v>-207510.772</v>
      </c>
      <c r="J109" s="18">
        <f t="shared" si="18"/>
        <v>445412.19900000002</v>
      </c>
      <c r="K109" s="18">
        <f>K113+K115+K118+K120+K121+K122+K123+K124+K125+K126++K127+K128+K129</f>
        <v>1162736.3</v>
      </c>
      <c r="L109" s="46">
        <f>L113+L115+L118+L120+L121+L122+L123+L124+L125+L126++L127+L128+L129+L130</f>
        <v>0</v>
      </c>
      <c r="M109" s="18">
        <f t="shared" si="19"/>
        <v>1162736.3</v>
      </c>
      <c r="N109" s="46">
        <f>N113+N115+N118+N120+N121+N122+N123+N124+N125+N126++N127+N128+N129+N130+N131+N132</f>
        <v>0</v>
      </c>
      <c r="O109" s="18">
        <f t="shared" si="20"/>
        <v>1162736.3</v>
      </c>
      <c r="P109" s="18">
        <f>P113+P115+P118+P120+P121+P122+P123+P124+P125+P126++P127+P128+P129+P130+P131+P132</f>
        <v>-372888.77</v>
      </c>
      <c r="Q109" s="18">
        <f t="shared" si="21"/>
        <v>789847.53</v>
      </c>
      <c r="R109" s="18">
        <f>R113+R115+R118+R120+R121+R122+R123+R124+R125+R126++R127+R128+R129</f>
        <v>0</v>
      </c>
      <c r="S109" s="46">
        <f>S113+S115+S118+S120+S121+S122+S123+S124+S125+S126++S127+S128+S129+S130</f>
        <v>0</v>
      </c>
      <c r="T109" s="18">
        <f t="shared" si="22"/>
        <v>0</v>
      </c>
      <c r="U109" s="46">
        <f>U113+U115+U118+U120+U121+U122+U123+U124+U125+U126++U127+U128+U129+U130+U131+U132</f>
        <v>0</v>
      </c>
      <c r="V109" s="18">
        <f t="shared" si="23"/>
        <v>0</v>
      </c>
      <c r="W109" s="18">
        <f>W113+W115+W118+W120+W121+W122+W123+W124+W125+W126++W127+W128+W129+W130+W131+W132</f>
        <v>0</v>
      </c>
      <c r="X109" s="18">
        <f t="shared" si="24"/>
        <v>0</v>
      </c>
      <c r="Y109" s="19"/>
      <c r="Z109" s="20" t="s">
        <v>20</v>
      </c>
      <c r="AA109" s="21"/>
    </row>
    <row r="110" spans="1:28" x14ac:dyDescent="0.35">
      <c r="A110" s="81"/>
      <c r="B110" s="89" t="s">
        <v>162</v>
      </c>
      <c r="C110" s="91" t="s">
        <v>17</v>
      </c>
      <c r="D110" s="13">
        <f>D114+D119</f>
        <v>30161.7</v>
      </c>
      <c r="E110" s="13">
        <f>E114+E119</f>
        <v>0</v>
      </c>
      <c r="F110" s="13">
        <f t="shared" si="9"/>
        <v>30161.7</v>
      </c>
      <c r="G110" s="13">
        <f>G114+G119</f>
        <v>0</v>
      </c>
      <c r="H110" s="13">
        <f t="shared" si="10"/>
        <v>30161.7</v>
      </c>
      <c r="I110" s="13">
        <f>I114+I119</f>
        <v>0</v>
      </c>
      <c r="J110" s="86">
        <f t="shared" si="18"/>
        <v>30161.7</v>
      </c>
      <c r="K110" s="13">
        <f>K114+K119</f>
        <v>0</v>
      </c>
      <c r="L110" s="13">
        <f>L114+L119</f>
        <v>0</v>
      </c>
      <c r="M110" s="13">
        <f t="shared" si="19"/>
        <v>0</v>
      </c>
      <c r="N110" s="13">
        <f>N114+N119</f>
        <v>0</v>
      </c>
      <c r="O110" s="13">
        <f t="shared" si="20"/>
        <v>0</v>
      </c>
      <c r="P110" s="13">
        <f>P114+P119</f>
        <v>0</v>
      </c>
      <c r="Q110" s="86">
        <f t="shared" si="21"/>
        <v>0</v>
      </c>
      <c r="R110" s="13">
        <f>R114+R119</f>
        <v>145103.1</v>
      </c>
      <c r="S110" s="13">
        <f>S114+S119</f>
        <v>0</v>
      </c>
      <c r="T110" s="13">
        <f t="shared" si="22"/>
        <v>145103.1</v>
      </c>
      <c r="U110" s="13">
        <f>U114+U119</f>
        <v>0</v>
      </c>
      <c r="V110" s="13">
        <f t="shared" si="23"/>
        <v>145103.1</v>
      </c>
      <c r="W110" s="13">
        <f>W114+W119</f>
        <v>0</v>
      </c>
      <c r="X110" s="86">
        <f t="shared" si="24"/>
        <v>145103.1</v>
      </c>
      <c r="AA110" s="23"/>
    </row>
    <row r="111" spans="1:28" ht="54" x14ac:dyDescent="0.35">
      <c r="A111" s="81" t="s">
        <v>163</v>
      </c>
      <c r="B111" s="89" t="s">
        <v>164</v>
      </c>
      <c r="C111" s="90" t="s">
        <v>165</v>
      </c>
      <c r="D111" s="13">
        <f>D113+D114</f>
        <v>40215.599999999999</v>
      </c>
      <c r="E111" s="13">
        <f>E113+E114</f>
        <v>82610</v>
      </c>
      <c r="F111" s="13">
        <f t="shared" si="9"/>
        <v>122825.60000000001</v>
      </c>
      <c r="G111" s="13">
        <f>G113+G114</f>
        <v>0</v>
      </c>
      <c r="H111" s="13">
        <f t="shared" si="10"/>
        <v>122825.60000000001</v>
      </c>
      <c r="I111" s="13">
        <f>I113+I114</f>
        <v>0</v>
      </c>
      <c r="J111" s="86">
        <f t="shared" si="18"/>
        <v>122825.60000000001</v>
      </c>
      <c r="K111" s="13">
        <f>K113+K114</f>
        <v>0</v>
      </c>
      <c r="L111" s="13">
        <f>L113+L114</f>
        <v>0</v>
      </c>
      <c r="M111" s="13">
        <f t="shared" si="19"/>
        <v>0</v>
      </c>
      <c r="N111" s="13">
        <f>N113+N114</f>
        <v>0</v>
      </c>
      <c r="O111" s="13">
        <f t="shared" si="20"/>
        <v>0</v>
      </c>
      <c r="P111" s="13">
        <f>P113+P114</f>
        <v>0</v>
      </c>
      <c r="Q111" s="86">
        <f t="shared" si="21"/>
        <v>0</v>
      </c>
      <c r="R111" s="13">
        <f>R113+R114</f>
        <v>0</v>
      </c>
      <c r="S111" s="13">
        <f>S113+S114</f>
        <v>0</v>
      </c>
      <c r="T111" s="13">
        <f t="shared" si="22"/>
        <v>0</v>
      </c>
      <c r="U111" s="13">
        <f>U113+U114</f>
        <v>0</v>
      </c>
      <c r="V111" s="13">
        <f t="shared" si="23"/>
        <v>0</v>
      </c>
      <c r="W111" s="13">
        <f>W113+W114</f>
        <v>0</v>
      </c>
      <c r="X111" s="86">
        <f t="shared" si="24"/>
        <v>0</v>
      </c>
      <c r="AA111" s="23"/>
    </row>
    <row r="112" spans="1:28" x14ac:dyDescent="0.35">
      <c r="A112" s="81"/>
      <c r="B112" s="89" t="s">
        <v>18</v>
      </c>
      <c r="C112" s="90" t="s">
        <v>166</v>
      </c>
      <c r="D112" s="13"/>
      <c r="E112" s="13"/>
      <c r="F112" s="13"/>
      <c r="G112" s="13"/>
      <c r="H112" s="13"/>
      <c r="I112" s="13"/>
      <c r="J112" s="86"/>
      <c r="K112" s="13"/>
      <c r="L112" s="13"/>
      <c r="M112" s="13"/>
      <c r="N112" s="13"/>
      <c r="O112" s="13"/>
      <c r="P112" s="13"/>
      <c r="Q112" s="86"/>
      <c r="R112" s="13"/>
      <c r="S112" s="13"/>
      <c r="T112" s="13"/>
      <c r="U112" s="13"/>
      <c r="V112" s="13"/>
      <c r="W112" s="13"/>
      <c r="X112" s="86"/>
      <c r="AA112" s="23"/>
    </row>
    <row r="113" spans="1:27" s="1" customFormat="1" hidden="1" x14ac:dyDescent="0.35">
      <c r="A113" s="12"/>
      <c r="B113" s="22" t="s">
        <v>19</v>
      </c>
      <c r="C113" s="22"/>
      <c r="D113" s="13">
        <v>10053.9</v>
      </c>
      <c r="E113" s="24">
        <v>82610</v>
      </c>
      <c r="F113" s="13">
        <f t="shared" si="9"/>
        <v>92663.9</v>
      </c>
      <c r="G113" s="25"/>
      <c r="H113" s="13">
        <f t="shared" ref="H113:H175" si="25">F113+G113</f>
        <v>92663.9</v>
      </c>
      <c r="I113" s="25"/>
      <c r="J113" s="13">
        <f t="shared" si="18"/>
        <v>92663.9</v>
      </c>
      <c r="K113" s="13">
        <v>0</v>
      </c>
      <c r="L113" s="24"/>
      <c r="M113" s="13">
        <f t="shared" si="19"/>
        <v>0</v>
      </c>
      <c r="N113" s="25"/>
      <c r="O113" s="13">
        <f t="shared" si="20"/>
        <v>0</v>
      </c>
      <c r="P113" s="25"/>
      <c r="Q113" s="13">
        <f t="shared" si="21"/>
        <v>0</v>
      </c>
      <c r="R113" s="13">
        <v>0</v>
      </c>
      <c r="S113" s="24"/>
      <c r="T113" s="13">
        <f t="shared" si="22"/>
        <v>0</v>
      </c>
      <c r="U113" s="25"/>
      <c r="V113" s="13">
        <f t="shared" si="23"/>
        <v>0</v>
      </c>
      <c r="W113" s="25"/>
      <c r="X113" s="13">
        <f t="shared" si="24"/>
        <v>0</v>
      </c>
      <c r="Y113" s="31" t="s">
        <v>167</v>
      </c>
      <c r="Z113" s="27" t="s">
        <v>20</v>
      </c>
      <c r="AA113" s="28"/>
    </row>
    <row r="114" spans="1:27" x14ac:dyDescent="0.35">
      <c r="A114" s="81"/>
      <c r="B114" s="89" t="s">
        <v>162</v>
      </c>
      <c r="C114" s="90" t="s">
        <v>166</v>
      </c>
      <c r="D114" s="13">
        <v>30161.7</v>
      </c>
      <c r="E114" s="13"/>
      <c r="F114" s="13">
        <f t="shared" si="9"/>
        <v>30161.7</v>
      </c>
      <c r="G114" s="13"/>
      <c r="H114" s="13">
        <f t="shared" si="25"/>
        <v>30161.7</v>
      </c>
      <c r="I114" s="13"/>
      <c r="J114" s="86">
        <f t="shared" si="18"/>
        <v>30161.7</v>
      </c>
      <c r="K114" s="13">
        <v>0</v>
      </c>
      <c r="L114" s="13"/>
      <c r="M114" s="13">
        <f t="shared" si="19"/>
        <v>0</v>
      </c>
      <c r="N114" s="13"/>
      <c r="O114" s="13">
        <f t="shared" si="20"/>
        <v>0</v>
      </c>
      <c r="P114" s="13"/>
      <c r="Q114" s="86">
        <f t="shared" si="21"/>
        <v>0</v>
      </c>
      <c r="R114" s="13">
        <v>0</v>
      </c>
      <c r="S114" s="13"/>
      <c r="T114" s="13">
        <f t="shared" si="22"/>
        <v>0</v>
      </c>
      <c r="U114" s="13"/>
      <c r="V114" s="13">
        <f t="shared" si="23"/>
        <v>0</v>
      </c>
      <c r="W114" s="13"/>
      <c r="X114" s="86">
        <f t="shared" si="24"/>
        <v>0</v>
      </c>
      <c r="Y114" s="3" t="s">
        <v>168</v>
      </c>
      <c r="AA114" s="23"/>
    </row>
    <row r="115" spans="1:27" ht="54" x14ac:dyDescent="0.35">
      <c r="A115" s="81" t="s">
        <v>169</v>
      </c>
      <c r="B115" s="89" t="s">
        <v>170</v>
      </c>
      <c r="C115" s="90" t="s">
        <v>165</v>
      </c>
      <c r="D115" s="13">
        <v>5183.8</v>
      </c>
      <c r="E115" s="13"/>
      <c r="F115" s="13">
        <f t="shared" si="9"/>
        <v>5183.8</v>
      </c>
      <c r="G115" s="13"/>
      <c r="H115" s="13">
        <f t="shared" si="25"/>
        <v>5183.8</v>
      </c>
      <c r="I115" s="13"/>
      <c r="J115" s="86">
        <f t="shared" si="18"/>
        <v>5183.8</v>
      </c>
      <c r="K115" s="13">
        <v>118302.5</v>
      </c>
      <c r="L115" s="13"/>
      <c r="M115" s="13">
        <f t="shared" si="19"/>
        <v>118302.5</v>
      </c>
      <c r="N115" s="13"/>
      <c r="O115" s="13">
        <f t="shared" si="20"/>
        <v>118302.5</v>
      </c>
      <c r="P115" s="13"/>
      <c r="Q115" s="86">
        <f t="shared" si="21"/>
        <v>118302.5</v>
      </c>
      <c r="R115" s="13">
        <v>0</v>
      </c>
      <c r="S115" s="13"/>
      <c r="T115" s="13">
        <f t="shared" si="22"/>
        <v>0</v>
      </c>
      <c r="U115" s="13"/>
      <c r="V115" s="13">
        <f t="shared" si="23"/>
        <v>0</v>
      </c>
      <c r="W115" s="13"/>
      <c r="X115" s="86">
        <f t="shared" si="24"/>
        <v>0</v>
      </c>
      <c r="Y115" s="3" t="s">
        <v>168</v>
      </c>
      <c r="AA115" s="23"/>
    </row>
    <row r="116" spans="1:27" ht="54" x14ac:dyDescent="0.35">
      <c r="A116" s="81" t="s">
        <v>171</v>
      </c>
      <c r="B116" s="89" t="s">
        <v>172</v>
      </c>
      <c r="C116" s="90" t="s">
        <v>165</v>
      </c>
      <c r="D116" s="13">
        <f>D118+D119</f>
        <v>14907.1</v>
      </c>
      <c r="E116" s="13">
        <f>E118+E119</f>
        <v>0</v>
      </c>
      <c r="F116" s="13">
        <f t="shared" si="9"/>
        <v>14907.1</v>
      </c>
      <c r="G116" s="13">
        <f>G118+G119</f>
        <v>0</v>
      </c>
      <c r="H116" s="13">
        <f t="shared" si="25"/>
        <v>14907.1</v>
      </c>
      <c r="I116" s="13">
        <f>I118+I119</f>
        <v>0</v>
      </c>
      <c r="J116" s="86">
        <f t="shared" si="18"/>
        <v>14907.1</v>
      </c>
      <c r="K116" s="13">
        <f>K118+K119</f>
        <v>150000</v>
      </c>
      <c r="L116" s="13">
        <f>L118+L119</f>
        <v>0</v>
      </c>
      <c r="M116" s="13">
        <f t="shared" si="19"/>
        <v>150000</v>
      </c>
      <c r="N116" s="13">
        <f>N118+N119</f>
        <v>0</v>
      </c>
      <c r="O116" s="13">
        <f t="shared" si="20"/>
        <v>150000</v>
      </c>
      <c r="P116" s="13">
        <f>P118+P119</f>
        <v>0</v>
      </c>
      <c r="Q116" s="86">
        <f t="shared" si="21"/>
        <v>150000</v>
      </c>
      <c r="R116" s="13">
        <f>R118+R119</f>
        <v>145103.1</v>
      </c>
      <c r="S116" s="13">
        <f>S118+S119</f>
        <v>0</v>
      </c>
      <c r="T116" s="13">
        <f t="shared" si="22"/>
        <v>145103.1</v>
      </c>
      <c r="U116" s="13">
        <f>U118+U119</f>
        <v>0</v>
      </c>
      <c r="V116" s="13">
        <f t="shared" si="23"/>
        <v>145103.1</v>
      </c>
      <c r="W116" s="13">
        <f>W118+W119</f>
        <v>0</v>
      </c>
      <c r="X116" s="86">
        <f t="shared" si="24"/>
        <v>145103.1</v>
      </c>
      <c r="AA116" s="23"/>
    </row>
    <row r="117" spans="1:27" x14ac:dyDescent="0.35">
      <c r="A117" s="81"/>
      <c r="B117" s="89" t="s">
        <v>18</v>
      </c>
      <c r="C117" s="90" t="s">
        <v>166</v>
      </c>
      <c r="D117" s="13"/>
      <c r="E117" s="13"/>
      <c r="F117" s="13"/>
      <c r="G117" s="13"/>
      <c r="H117" s="13"/>
      <c r="I117" s="13"/>
      <c r="J117" s="86"/>
      <c r="K117" s="13"/>
      <c r="L117" s="13"/>
      <c r="M117" s="13"/>
      <c r="N117" s="13"/>
      <c r="O117" s="13"/>
      <c r="P117" s="13"/>
      <c r="Q117" s="86"/>
      <c r="R117" s="13"/>
      <c r="S117" s="13"/>
      <c r="T117" s="13"/>
      <c r="U117" s="13"/>
      <c r="V117" s="13"/>
      <c r="W117" s="13"/>
      <c r="X117" s="86"/>
      <c r="AA117" s="23"/>
    </row>
    <row r="118" spans="1:27" s="1" customFormat="1" hidden="1" x14ac:dyDescent="0.35">
      <c r="A118" s="29"/>
      <c r="B118" s="22" t="s">
        <v>19</v>
      </c>
      <c r="C118" s="40"/>
      <c r="D118" s="24">
        <v>14907.1</v>
      </c>
      <c r="E118" s="24"/>
      <c r="F118" s="24">
        <f t="shared" si="9"/>
        <v>14907.1</v>
      </c>
      <c r="G118" s="25"/>
      <c r="H118" s="24">
        <f t="shared" si="25"/>
        <v>14907.1</v>
      </c>
      <c r="I118" s="25"/>
      <c r="J118" s="24">
        <f t="shared" si="18"/>
        <v>14907.1</v>
      </c>
      <c r="K118" s="24">
        <v>150000</v>
      </c>
      <c r="L118" s="24"/>
      <c r="M118" s="24">
        <f t="shared" si="19"/>
        <v>150000</v>
      </c>
      <c r="N118" s="25"/>
      <c r="O118" s="24">
        <f t="shared" si="20"/>
        <v>150000</v>
      </c>
      <c r="P118" s="25"/>
      <c r="Q118" s="24">
        <f t="shared" si="21"/>
        <v>150000</v>
      </c>
      <c r="R118" s="24">
        <v>0</v>
      </c>
      <c r="S118" s="24"/>
      <c r="T118" s="24">
        <f t="shared" si="22"/>
        <v>0</v>
      </c>
      <c r="U118" s="25"/>
      <c r="V118" s="24">
        <f t="shared" si="23"/>
        <v>0</v>
      </c>
      <c r="W118" s="25"/>
      <c r="X118" s="24">
        <f t="shared" si="24"/>
        <v>0</v>
      </c>
      <c r="Y118" s="26" t="s">
        <v>173</v>
      </c>
      <c r="Z118" s="32" t="s">
        <v>20</v>
      </c>
      <c r="AA118" s="33"/>
    </row>
    <row r="119" spans="1:27" x14ac:dyDescent="0.35">
      <c r="A119" s="81"/>
      <c r="B119" s="89" t="s">
        <v>162</v>
      </c>
      <c r="C119" s="93" t="s">
        <v>17</v>
      </c>
      <c r="D119" s="13">
        <v>0</v>
      </c>
      <c r="E119" s="13"/>
      <c r="F119" s="13">
        <f t="shared" si="9"/>
        <v>0</v>
      </c>
      <c r="G119" s="13"/>
      <c r="H119" s="13">
        <f t="shared" si="25"/>
        <v>0</v>
      </c>
      <c r="I119" s="13"/>
      <c r="J119" s="86">
        <f t="shared" si="18"/>
        <v>0</v>
      </c>
      <c r="K119" s="13">
        <v>0</v>
      </c>
      <c r="L119" s="13"/>
      <c r="M119" s="13">
        <f t="shared" si="19"/>
        <v>0</v>
      </c>
      <c r="N119" s="13"/>
      <c r="O119" s="13">
        <f t="shared" si="20"/>
        <v>0</v>
      </c>
      <c r="P119" s="13"/>
      <c r="Q119" s="86">
        <f t="shared" si="21"/>
        <v>0</v>
      </c>
      <c r="R119" s="13">
        <v>145103.1</v>
      </c>
      <c r="S119" s="13"/>
      <c r="T119" s="13">
        <f t="shared" si="22"/>
        <v>145103.1</v>
      </c>
      <c r="U119" s="13"/>
      <c r="V119" s="13">
        <f t="shared" si="23"/>
        <v>145103.1</v>
      </c>
      <c r="W119" s="13"/>
      <c r="X119" s="86">
        <f t="shared" si="24"/>
        <v>145103.1</v>
      </c>
      <c r="Y119" s="3" t="s">
        <v>168</v>
      </c>
      <c r="AA119" s="23"/>
    </row>
    <row r="120" spans="1:27" s="41" customFormat="1" ht="54" hidden="1" x14ac:dyDescent="0.35">
      <c r="A120" s="29" t="s">
        <v>174</v>
      </c>
      <c r="B120" s="30" t="s">
        <v>175</v>
      </c>
      <c r="C120" s="47" t="s">
        <v>165</v>
      </c>
      <c r="D120" s="24">
        <v>0</v>
      </c>
      <c r="E120" s="24"/>
      <c r="F120" s="24">
        <f t="shared" si="9"/>
        <v>0</v>
      </c>
      <c r="G120" s="24">
        <v>2887.2350000000001</v>
      </c>
      <c r="H120" s="24">
        <f t="shared" si="25"/>
        <v>2887.2350000000001</v>
      </c>
      <c r="I120" s="25">
        <v>-2887.2350000000001</v>
      </c>
      <c r="J120" s="24">
        <f t="shared" si="18"/>
        <v>0</v>
      </c>
      <c r="K120" s="24">
        <v>271343</v>
      </c>
      <c r="L120" s="24"/>
      <c r="M120" s="24">
        <f t="shared" si="19"/>
        <v>271343</v>
      </c>
      <c r="N120" s="24"/>
      <c r="O120" s="24">
        <f t="shared" si="20"/>
        <v>271343</v>
      </c>
      <c r="P120" s="25">
        <v>-271343</v>
      </c>
      <c r="Q120" s="24">
        <f t="shared" si="21"/>
        <v>0</v>
      </c>
      <c r="R120" s="24">
        <v>0</v>
      </c>
      <c r="S120" s="24"/>
      <c r="T120" s="24">
        <f t="shared" si="22"/>
        <v>0</v>
      </c>
      <c r="U120" s="24"/>
      <c r="V120" s="24">
        <f t="shared" si="23"/>
        <v>0</v>
      </c>
      <c r="W120" s="25"/>
      <c r="X120" s="24">
        <f t="shared" si="24"/>
        <v>0</v>
      </c>
      <c r="Y120" s="31" t="s">
        <v>176</v>
      </c>
      <c r="Z120" s="48" t="s">
        <v>20</v>
      </c>
      <c r="AA120" s="33"/>
    </row>
    <row r="121" spans="1:27" ht="54" x14ac:dyDescent="0.35">
      <c r="A121" s="81" t="s">
        <v>174</v>
      </c>
      <c r="B121" s="89" t="s">
        <v>177</v>
      </c>
      <c r="C121" s="90" t="s">
        <v>165</v>
      </c>
      <c r="D121" s="13">
        <v>133193.20000000001</v>
      </c>
      <c r="E121" s="13"/>
      <c r="F121" s="13">
        <f t="shared" si="9"/>
        <v>133193.20000000001</v>
      </c>
      <c r="G121" s="13"/>
      <c r="H121" s="13">
        <f t="shared" si="25"/>
        <v>133193.20000000001</v>
      </c>
      <c r="I121" s="13">
        <v>-95306.9</v>
      </c>
      <c r="J121" s="86">
        <f t="shared" si="18"/>
        <v>37886.300000000017</v>
      </c>
      <c r="K121" s="13">
        <v>0</v>
      </c>
      <c r="L121" s="13"/>
      <c r="M121" s="13">
        <f t="shared" si="19"/>
        <v>0</v>
      </c>
      <c r="N121" s="13"/>
      <c r="O121" s="13">
        <f t="shared" si="20"/>
        <v>0</v>
      </c>
      <c r="P121" s="13">
        <v>257381.96400000001</v>
      </c>
      <c r="Q121" s="86">
        <f t="shared" si="21"/>
        <v>257381.96400000001</v>
      </c>
      <c r="R121" s="13">
        <v>0</v>
      </c>
      <c r="S121" s="13"/>
      <c r="T121" s="13">
        <f t="shared" si="22"/>
        <v>0</v>
      </c>
      <c r="U121" s="13"/>
      <c r="V121" s="13">
        <f t="shared" si="23"/>
        <v>0</v>
      </c>
      <c r="W121" s="13"/>
      <c r="X121" s="86">
        <f t="shared" si="24"/>
        <v>0</v>
      </c>
      <c r="Y121" s="3" t="s">
        <v>178</v>
      </c>
      <c r="AA121" s="23"/>
    </row>
    <row r="122" spans="1:27" ht="54" x14ac:dyDescent="0.35">
      <c r="A122" s="81" t="s">
        <v>179</v>
      </c>
      <c r="B122" s="89" t="s">
        <v>180</v>
      </c>
      <c r="C122" s="90" t="s">
        <v>165</v>
      </c>
      <c r="D122" s="13">
        <v>29234.799999999999</v>
      </c>
      <c r="E122" s="13"/>
      <c r="F122" s="13">
        <f t="shared" ref="F122:F175" si="26">D122+E122</f>
        <v>29234.799999999999</v>
      </c>
      <c r="G122" s="13"/>
      <c r="H122" s="13">
        <f t="shared" si="25"/>
        <v>29234.799999999999</v>
      </c>
      <c r="I122" s="13">
        <v>-16354.8</v>
      </c>
      <c r="J122" s="86">
        <f t="shared" si="18"/>
        <v>12880</v>
      </c>
      <c r="K122" s="13">
        <v>0</v>
      </c>
      <c r="L122" s="13"/>
      <c r="M122" s="13">
        <f t="shared" si="19"/>
        <v>0</v>
      </c>
      <c r="N122" s="13"/>
      <c r="O122" s="13">
        <f t="shared" si="20"/>
        <v>0</v>
      </c>
      <c r="P122" s="13"/>
      <c r="Q122" s="86">
        <f t="shared" si="21"/>
        <v>0</v>
      </c>
      <c r="R122" s="13">
        <v>0</v>
      </c>
      <c r="S122" s="13"/>
      <c r="T122" s="13">
        <f t="shared" si="22"/>
        <v>0</v>
      </c>
      <c r="U122" s="13"/>
      <c r="V122" s="13">
        <f t="shared" si="23"/>
        <v>0</v>
      </c>
      <c r="W122" s="13"/>
      <c r="X122" s="86">
        <f t="shared" si="24"/>
        <v>0</v>
      </c>
      <c r="Y122" s="3" t="s">
        <v>181</v>
      </c>
      <c r="AA122" s="23"/>
    </row>
    <row r="123" spans="1:27" ht="54" x14ac:dyDescent="0.35">
      <c r="A123" s="81" t="s">
        <v>182</v>
      </c>
      <c r="B123" s="89" t="s">
        <v>183</v>
      </c>
      <c r="C123" s="90" t="s">
        <v>165</v>
      </c>
      <c r="D123" s="13">
        <v>8904.5</v>
      </c>
      <c r="E123" s="13"/>
      <c r="F123" s="13">
        <f t="shared" si="26"/>
        <v>8904.5</v>
      </c>
      <c r="G123" s="13"/>
      <c r="H123" s="13">
        <f t="shared" si="25"/>
        <v>8904.5</v>
      </c>
      <c r="I123" s="13"/>
      <c r="J123" s="86">
        <f t="shared" si="18"/>
        <v>8904.5</v>
      </c>
      <c r="K123" s="13">
        <v>91187.9</v>
      </c>
      <c r="L123" s="13"/>
      <c r="M123" s="13">
        <f t="shared" si="19"/>
        <v>91187.9</v>
      </c>
      <c r="N123" s="13"/>
      <c r="O123" s="13">
        <f t="shared" si="20"/>
        <v>91187.9</v>
      </c>
      <c r="P123" s="13"/>
      <c r="Q123" s="86">
        <f t="shared" si="21"/>
        <v>91187.9</v>
      </c>
      <c r="R123" s="13">
        <v>0</v>
      </c>
      <c r="S123" s="13"/>
      <c r="T123" s="13">
        <f t="shared" si="22"/>
        <v>0</v>
      </c>
      <c r="U123" s="13"/>
      <c r="V123" s="13">
        <f t="shared" si="23"/>
        <v>0</v>
      </c>
      <c r="W123" s="13"/>
      <c r="X123" s="86">
        <f t="shared" si="24"/>
        <v>0</v>
      </c>
      <c r="Y123" s="3" t="s">
        <v>184</v>
      </c>
      <c r="AA123" s="23"/>
    </row>
    <row r="124" spans="1:27" ht="54" x14ac:dyDescent="0.35">
      <c r="A124" s="81" t="s">
        <v>185</v>
      </c>
      <c r="B124" s="89" t="s">
        <v>186</v>
      </c>
      <c r="C124" s="90" t="s">
        <v>165</v>
      </c>
      <c r="D124" s="13">
        <v>124696.8</v>
      </c>
      <c r="E124" s="13"/>
      <c r="F124" s="13">
        <f t="shared" si="26"/>
        <v>124696.8</v>
      </c>
      <c r="G124" s="13"/>
      <c r="H124" s="13">
        <f t="shared" si="25"/>
        <v>124696.8</v>
      </c>
      <c r="I124" s="13"/>
      <c r="J124" s="86">
        <f t="shared" si="18"/>
        <v>124696.8</v>
      </c>
      <c r="K124" s="13">
        <v>0</v>
      </c>
      <c r="L124" s="13"/>
      <c r="M124" s="13">
        <f t="shared" si="19"/>
        <v>0</v>
      </c>
      <c r="N124" s="13"/>
      <c r="O124" s="13">
        <f t="shared" si="20"/>
        <v>0</v>
      </c>
      <c r="P124" s="13"/>
      <c r="Q124" s="86">
        <f t="shared" si="21"/>
        <v>0</v>
      </c>
      <c r="R124" s="13">
        <v>0</v>
      </c>
      <c r="S124" s="13"/>
      <c r="T124" s="13">
        <f t="shared" si="22"/>
        <v>0</v>
      </c>
      <c r="U124" s="13"/>
      <c r="V124" s="13">
        <f t="shared" si="23"/>
        <v>0</v>
      </c>
      <c r="W124" s="13"/>
      <c r="X124" s="86">
        <f t="shared" si="24"/>
        <v>0</v>
      </c>
      <c r="Y124" s="3" t="s">
        <v>187</v>
      </c>
      <c r="AA124" s="23"/>
    </row>
    <row r="125" spans="1:27" ht="54" x14ac:dyDescent="0.35">
      <c r="A125" s="81" t="s">
        <v>188</v>
      </c>
      <c r="B125" s="89" t="s">
        <v>189</v>
      </c>
      <c r="C125" s="90" t="s">
        <v>165</v>
      </c>
      <c r="D125" s="13">
        <v>4995.6000000000004</v>
      </c>
      <c r="E125" s="13"/>
      <c r="F125" s="13">
        <f t="shared" si="26"/>
        <v>4995.6000000000004</v>
      </c>
      <c r="G125" s="13">
        <v>19133</v>
      </c>
      <c r="H125" s="13">
        <f t="shared" si="25"/>
        <v>24128.6</v>
      </c>
      <c r="I125" s="13"/>
      <c r="J125" s="86">
        <f t="shared" si="18"/>
        <v>24128.6</v>
      </c>
      <c r="K125" s="13">
        <v>0</v>
      </c>
      <c r="L125" s="13"/>
      <c r="M125" s="13">
        <f t="shared" si="19"/>
        <v>0</v>
      </c>
      <c r="N125" s="13"/>
      <c r="O125" s="13">
        <f t="shared" si="20"/>
        <v>0</v>
      </c>
      <c r="P125" s="13"/>
      <c r="Q125" s="86">
        <f t="shared" si="21"/>
        <v>0</v>
      </c>
      <c r="R125" s="13">
        <v>0</v>
      </c>
      <c r="S125" s="13"/>
      <c r="T125" s="13">
        <f t="shared" si="22"/>
        <v>0</v>
      </c>
      <c r="U125" s="13"/>
      <c r="V125" s="13">
        <f t="shared" si="23"/>
        <v>0</v>
      </c>
      <c r="W125" s="13"/>
      <c r="X125" s="86">
        <f t="shared" si="24"/>
        <v>0</v>
      </c>
      <c r="Y125" s="3" t="s">
        <v>190</v>
      </c>
      <c r="AA125" s="23"/>
    </row>
    <row r="126" spans="1:27" ht="54" x14ac:dyDescent="0.35">
      <c r="A126" s="81" t="s">
        <v>191</v>
      </c>
      <c r="B126" s="89" t="s">
        <v>192</v>
      </c>
      <c r="C126" s="90" t="s">
        <v>165</v>
      </c>
      <c r="D126" s="13">
        <v>0</v>
      </c>
      <c r="E126" s="13"/>
      <c r="F126" s="13">
        <f t="shared" si="26"/>
        <v>0</v>
      </c>
      <c r="G126" s="13"/>
      <c r="H126" s="13">
        <f t="shared" si="25"/>
        <v>0</v>
      </c>
      <c r="I126" s="13">
        <v>0</v>
      </c>
      <c r="J126" s="86">
        <f t="shared" si="18"/>
        <v>0</v>
      </c>
      <c r="K126" s="13">
        <v>531902.9</v>
      </c>
      <c r="L126" s="13"/>
      <c r="M126" s="13">
        <f t="shared" si="19"/>
        <v>531902.9</v>
      </c>
      <c r="N126" s="13"/>
      <c r="O126" s="13">
        <f t="shared" si="20"/>
        <v>531902.9</v>
      </c>
      <c r="P126" s="13">
        <v>-524152.33500000002</v>
      </c>
      <c r="Q126" s="86">
        <f t="shared" si="21"/>
        <v>7750.5650000000023</v>
      </c>
      <c r="R126" s="13">
        <v>0</v>
      </c>
      <c r="S126" s="13"/>
      <c r="T126" s="13">
        <f t="shared" si="22"/>
        <v>0</v>
      </c>
      <c r="U126" s="13"/>
      <c r="V126" s="13">
        <f t="shared" si="23"/>
        <v>0</v>
      </c>
      <c r="W126" s="13"/>
      <c r="X126" s="86">
        <f t="shared" si="24"/>
        <v>0</v>
      </c>
      <c r="Y126" s="3" t="s">
        <v>193</v>
      </c>
      <c r="AA126" s="23"/>
    </row>
    <row r="127" spans="1:27" ht="54" x14ac:dyDescent="0.35">
      <c r="A127" s="81" t="s">
        <v>194</v>
      </c>
      <c r="B127" s="89" t="s">
        <v>195</v>
      </c>
      <c r="C127" s="90" t="s">
        <v>165</v>
      </c>
      <c r="D127" s="13">
        <v>61100.2</v>
      </c>
      <c r="E127" s="13">
        <v>-2593.1999999999998</v>
      </c>
      <c r="F127" s="13">
        <f t="shared" si="26"/>
        <v>58507</v>
      </c>
      <c r="G127" s="13"/>
      <c r="H127" s="13">
        <f t="shared" si="25"/>
        <v>58507</v>
      </c>
      <c r="I127" s="13">
        <v>-58507</v>
      </c>
      <c r="J127" s="86">
        <f t="shared" si="18"/>
        <v>0</v>
      </c>
      <c r="K127" s="13">
        <v>0</v>
      </c>
      <c r="L127" s="13"/>
      <c r="M127" s="13">
        <f t="shared" si="19"/>
        <v>0</v>
      </c>
      <c r="N127" s="13"/>
      <c r="O127" s="13">
        <f t="shared" si="20"/>
        <v>0</v>
      </c>
      <c r="P127" s="13">
        <v>66970.600999999995</v>
      </c>
      <c r="Q127" s="86">
        <f t="shared" si="21"/>
        <v>66970.600999999995</v>
      </c>
      <c r="R127" s="13">
        <v>0</v>
      </c>
      <c r="S127" s="13"/>
      <c r="T127" s="13">
        <f t="shared" si="22"/>
        <v>0</v>
      </c>
      <c r="U127" s="13"/>
      <c r="V127" s="13">
        <f t="shared" si="23"/>
        <v>0</v>
      </c>
      <c r="W127" s="13"/>
      <c r="X127" s="86">
        <f t="shared" si="24"/>
        <v>0</v>
      </c>
      <c r="Y127" s="3" t="s">
        <v>196</v>
      </c>
      <c r="AA127" s="23"/>
    </row>
    <row r="128" spans="1:27" ht="54" x14ac:dyDescent="0.35">
      <c r="A128" s="81" t="s">
        <v>197</v>
      </c>
      <c r="B128" s="89" t="s">
        <v>198</v>
      </c>
      <c r="C128" s="90" t="s">
        <v>165</v>
      </c>
      <c r="D128" s="13">
        <v>98254</v>
      </c>
      <c r="E128" s="13"/>
      <c r="F128" s="13">
        <f t="shared" si="26"/>
        <v>98254</v>
      </c>
      <c r="G128" s="13"/>
      <c r="H128" s="13">
        <f t="shared" si="25"/>
        <v>98254</v>
      </c>
      <c r="I128" s="13">
        <v>-98254</v>
      </c>
      <c r="J128" s="86">
        <f t="shared" si="18"/>
        <v>0</v>
      </c>
      <c r="K128" s="13">
        <v>0</v>
      </c>
      <c r="L128" s="13"/>
      <c r="M128" s="13">
        <f t="shared" si="19"/>
        <v>0</v>
      </c>
      <c r="N128" s="13"/>
      <c r="O128" s="13">
        <f t="shared" si="20"/>
        <v>0</v>
      </c>
      <c r="P128" s="13">
        <v>98254</v>
      </c>
      <c r="Q128" s="86">
        <f t="shared" si="21"/>
        <v>98254</v>
      </c>
      <c r="R128" s="13">
        <v>0</v>
      </c>
      <c r="S128" s="13"/>
      <c r="T128" s="13">
        <f t="shared" si="22"/>
        <v>0</v>
      </c>
      <c r="U128" s="13"/>
      <c r="V128" s="13">
        <f t="shared" si="23"/>
        <v>0</v>
      </c>
      <c r="W128" s="13"/>
      <c r="X128" s="86">
        <f t="shared" si="24"/>
        <v>0</v>
      </c>
      <c r="Y128" s="3" t="s">
        <v>199</v>
      </c>
      <c r="AA128" s="23"/>
    </row>
    <row r="129" spans="1:28" ht="54" x14ac:dyDescent="0.35">
      <c r="A129" s="81" t="s">
        <v>200</v>
      </c>
      <c r="B129" s="89" t="s">
        <v>201</v>
      </c>
      <c r="C129" s="90" t="s">
        <v>165</v>
      </c>
      <c r="D129" s="13">
        <v>3576.9</v>
      </c>
      <c r="E129" s="13"/>
      <c r="F129" s="13">
        <f t="shared" si="26"/>
        <v>3576.9</v>
      </c>
      <c r="G129" s="13"/>
      <c r="H129" s="13">
        <f t="shared" si="25"/>
        <v>3576.9</v>
      </c>
      <c r="I129" s="13"/>
      <c r="J129" s="86">
        <f t="shared" si="18"/>
        <v>3576.9</v>
      </c>
      <c r="K129" s="13">
        <v>0</v>
      </c>
      <c r="L129" s="13"/>
      <c r="M129" s="13">
        <f t="shared" si="19"/>
        <v>0</v>
      </c>
      <c r="N129" s="13"/>
      <c r="O129" s="13">
        <f t="shared" si="20"/>
        <v>0</v>
      </c>
      <c r="P129" s="13"/>
      <c r="Q129" s="86">
        <f t="shared" si="21"/>
        <v>0</v>
      </c>
      <c r="R129" s="13">
        <v>0</v>
      </c>
      <c r="S129" s="13"/>
      <c r="T129" s="13">
        <f t="shared" si="22"/>
        <v>0</v>
      </c>
      <c r="U129" s="13"/>
      <c r="V129" s="13">
        <f t="shared" si="23"/>
        <v>0</v>
      </c>
      <c r="W129" s="13"/>
      <c r="X129" s="86">
        <f t="shared" si="24"/>
        <v>0</v>
      </c>
      <c r="Y129" s="3" t="s">
        <v>202</v>
      </c>
      <c r="AA129" s="23"/>
    </row>
    <row r="130" spans="1:28" s="1" customFormat="1" ht="54" hidden="1" x14ac:dyDescent="0.35">
      <c r="A130" s="29" t="s">
        <v>188</v>
      </c>
      <c r="B130" s="30" t="s">
        <v>164</v>
      </c>
      <c r="C130" s="40" t="s">
        <v>165</v>
      </c>
      <c r="D130" s="24"/>
      <c r="E130" s="24"/>
      <c r="F130" s="24">
        <f t="shared" si="26"/>
        <v>0</v>
      </c>
      <c r="G130" s="25"/>
      <c r="H130" s="24">
        <f t="shared" si="25"/>
        <v>0</v>
      </c>
      <c r="I130" s="25"/>
      <c r="J130" s="24">
        <f t="shared" si="18"/>
        <v>0</v>
      </c>
      <c r="K130" s="24"/>
      <c r="L130" s="24"/>
      <c r="M130" s="24">
        <f t="shared" si="19"/>
        <v>0</v>
      </c>
      <c r="N130" s="25"/>
      <c r="O130" s="24">
        <f t="shared" si="20"/>
        <v>0</v>
      </c>
      <c r="P130" s="25"/>
      <c r="Q130" s="24">
        <f t="shared" si="21"/>
        <v>0</v>
      </c>
      <c r="R130" s="24"/>
      <c r="S130" s="24"/>
      <c r="T130" s="24">
        <f t="shared" si="22"/>
        <v>0</v>
      </c>
      <c r="U130" s="25"/>
      <c r="V130" s="24">
        <f t="shared" si="23"/>
        <v>0</v>
      </c>
      <c r="W130" s="25"/>
      <c r="X130" s="24">
        <f t="shared" si="24"/>
        <v>0</v>
      </c>
      <c r="Y130" s="31" t="s">
        <v>203</v>
      </c>
      <c r="Z130" s="32" t="s">
        <v>20</v>
      </c>
      <c r="AA130" s="33"/>
    </row>
    <row r="131" spans="1:28" ht="54" x14ac:dyDescent="0.35">
      <c r="A131" s="81" t="s">
        <v>204</v>
      </c>
      <c r="B131" s="92" t="s">
        <v>205</v>
      </c>
      <c r="C131" s="90" t="s">
        <v>165</v>
      </c>
      <c r="D131" s="13"/>
      <c r="E131" s="13"/>
      <c r="F131" s="13"/>
      <c r="G131" s="13">
        <v>24687.203000000001</v>
      </c>
      <c r="H131" s="13">
        <f t="shared" si="25"/>
        <v>24687.203000000001</v>
      </c>
      <c r="I131" s="13">
        <v>63799.163</v>
      </c>
      <c r="J131" s="86">
        <f t="shared" si="18"/>
        <v>88486.366000000009</v>
      </c>
      <c r="K131" s="13"/>
      <c r="L131" s="13"/>
      <c r="M131" s="13"/>
      <c r="N131" s="13"/>
      <c r="O131" s="13">
        <f t="shared" si="20"/>
        <v>0</v>
      </c>
      <c r="P131" s="13"/>
      <c r="Q131" s="86">
        <f t="shared" si="21"/>
        <v>0</v>
      </c>
      <c r="R131" s="13"/>
      <c r="S131" s="13"/>
      <c r="T131" s="13"/>
      <c r="U131" s="13"/>
      <c r="V131" s="13">
        <f t="shared" si="23"/>
        <v>0</v>
      </c>
      <c r="W131" s="13"/>
      <c r="X131" s="86">
        <f t="shared" si="24"/>
        <v>0</v>
      </c>
      <c r="Y131" s="3" t="s">
        <v>206</v>
      </c>
      <c r="AA131" s="23"/>
    </row>
    <row r="132" spans="1:28" ht="54" x14ac:dyDescent="0.35">
      <c r="A132" s="81" t="s">
        <v>207</v>
      </c>
      <c r="B132" s="92" t="s">
        <v>208</v>
      </c>
      <c r="C132" s="90" t="s">
        <v>165</v>
      </c>
      <c r="D132" s="13"/>
      <c r="E132" s="13"/>
      <c r="F132" s="13"/>
      <c r="G132" s="13">
        <v>32097.933000000001</v>
      </c>
      <c r="H132" s="13">
        <f t="shared" si="25"/>
        <v>32097.933000000001</v>
      </c>
      <c r="I132" s="13"/>
      <c r="J132" s="86">
        <f t="shared" si="18"/>
        <v>32097.933000000001</v>
      </c>
      <c r="K132" s="13"/>
      <c r="L132" s="13"/>
      <c r="M132" s="13"/>
      <c r="N132" s="13"/>
      <c r="O132" s="13">
        <f t="shared" si="20"/>
        <v>0</v>
      </c>
      <c r="P132" s="13"/>
      <c r="Q132" s="86">
        <f t="shared" si="21"/>
        <v>0</v>
      </c>
      <c r="R132" s="13"/>
      <c r="S132" s="13"/>
      <c r="T132" s="13"/>
      <c r="U132" s="13"/>
      <c r="V132" s="13">
        <f t="shared" si="23"/>
        <v>0</v>
      </c>
      <c r="W132" s="13"/>
      <c r="X132" s="86">
        <f t="shared" si="24"/>
        <v>0</v>
      </c>
      <c r="Y132" s="3" t="s">
        <v>168</v>
      </c>
      <c r="AA132" s="23"/>
    </row>
    <row r="133" spans="1:28" s="49" customFormat="1" ht="33.75" hidden="1" customHeight="1" x14ac:dyDescent="0.25">
      <c r="A133" s="50"/>
      <c r="B133" s="51" t="s">
        <v>209</v>
      </c>
      <c r="C133" s="52" t="s">
        <v>17</v>
      </c>
      <c r="D133" s="53">
        <f>D134+D135</f>
        <v>67075.5</v>
      </c>
      <c r="E133" s="53">
        <f>E134+E135</f>
        <v>0</v>
      </c>
      <c r="F133" s="53">
        <f t="shared" si="26"/>
        <v>67075.5</v>
      </c>
      <c r="G133" s="53">
        <f>G134+G135</f>
        <v>-67075.5</v>
      </c>
      <c r="H133" s="53">
        <f t="shared" si="25"/>
        <v>0</v>
      </c>
      <c r="I133" s="54">
        <f>I134+I135</f>
        <v>0</v>
      </c>
      <c r="J133" s="53">
        <f t="shared" si="18"/>
        <v>0</v>
      </c>
      <c r="K133" s="53">
        <f>K134+K135</f>
        <v>0</v>
      </c>
      <c r="L133" s="53">
        <f>L134+L135</f>
        <v>0</v>
      </c>
      <c r="M133" s="53">
        <f t="shared" si="19"/>
        <v>0</v>
      </c>
      <c r="N133" s="53">
        <f>N134+N135</f>
        <v>0</v>
      </c>
      <c r="O133" s="53">
        <f t="shared" si="20"/>
        <v>0</v>
      </c>
      <c r="P133" s="54">
        <f>P134+P135</f>
        <v>0</v>
      </c>
      <c r="Q133" s="53">
        <f t="shared" si="21"/>
        <v>0</v>
      </c>
      <c r="R133" s="53">
        <f>R134+R135</f>
        <v>0</v>
      </c>
      <c r="S133" s="53">
        <f>S134+S135</f>
        <v>0</v>
      </c>
      <c r="T133" s="53">
        <f t="shared" si="22"/>
        <v>0</v>
      </c>
      <c r="U133" s="53">
        <f>U134+U135</f>
        <v>0</v>
      </c>
      <c r="V133" s="53">
        <f t="shared" si="23"/>
        <v>0</v>
      </c>
      <c r="W133" s="53">
        <f>W134+W135</f>
        <v>0</v>
      </c>
      <c r="X133" s="53">
        <f t="shared" si="24"/>
        <v>0</v>
      </c>
      <c r="Y133" s="55"/>
      <c r="Z133" s="56" t="s">
        <v>20</v>
      </c>
    </row>
    <row r="134" spans="1:28" s="1" customFormat="1" ht="54" hidden="1" x14ac:dyDescent="0.35">
      <c r="A134" s="57" t="s">
        <v>210</v>
      </c>
      <c r="B134" s="30" t="s">
        <v>211</v>
      </c>
      <c r="C134" s="58" t="s">
        <v>26</v>
      </c>
      <c r="D134" s="24">
        <v>12123.9</v>
      </c>
      <c r="E134" s="24"/>
      <c r="F134" s="24">
        <f t="shared" si="26"/>
        <v>12123.9</v>
      </c>
      <c r="G134" s="25">
        <v>-12123.9</v>
      </c>
      <c r="H134" s="24">
        <f t="shared" si="25"/>
        <v>0</v>
      </c>
      <c r="I134" s="25"/>
      <c r="J134" s="24">
        <f t="shared" si="18"/>
        <v>0</v>
      </c>
      <c r="K134" s="24">
        <v>0</v>
      </c>
      <c r="L134" s="24"/>
      <c r="M134" s="24">
        <f t="shared" si="19"/>
        <v>0</v>
      </c>
      <c r="N134" s="25"/>
      <c r="O134" s="24">
        <f t="shared" si="20"/>
        <v>0</v>
      </c>
      <c r="P134" s="25"/>
      <c r="Q134" s="24">
        <f t="shared" si="21"/>
        <v>0</v>
      </c>
      <c r="R134" s="24">
        <v>0</v>
      </c>
      <c r="S134" s="24"/>
      <c r="T134" s="24">
        <f t="shared" si="22"/>
        <v>0</v>
      </c>
      <c r="U134" s="25"/>
      <c r="V134" s="24">
        <f t="shared" si="23"/>
        <v>0</v>
      </c>
      <c r="W134" s="25"/>
      <c r="X134" s="24">
        <f t="shared" si="24"/>
        <v>0</v>
      </c>
      <c r="Y134" s="31" t="s">
        <v>212</v>
      </c>
      <c r="Z134" s="59">
        <v>0</v>
      </c>
      <c r="AA134" s="33"/>
    </row>
    <row r="135" spans="1:28" s="1" customFormat="1" ht="54" hidden="1" x14ac:dyDescent="0.35">
      <c r="A135" s="57" t="s">
        <v>197</v>
      </c>
      <c r="B135" s="30" t="s">
        <v>213</v>
      </c>
      <c r="C135" s="60" t="s">
        <v>26</v>
      </c>
      <c r="D135" s="24">
        <v>54951.6</v>
      </c>
      <c r="E135" s="24"/>
      <c r="F135" s="24">
        <f t="shared" si="26"/>
        <v>54951.6</v>
      </c>
      <c r="G135" s="25">
        <v>-54951.6</v>
      </c>
      <c r="H135" s="24">
        <f t="shared" si="25"/>
        <v>0</v>
      </c>
      <c r="I135" s="25"/>
      <c r="J135" s="24">
        <f t="shared" si="18"/>
        <v>0</v>
      </c>
      <c r="K135" s="24">
        <v>0</v>
      </c>
      <c r="L135" s="24"/>
      <c r="M135" s="24">
        <f t="shared" si="19"/>
        <v>0</v>
      </c>
      <c r="N135" s="25"/>
      <c r="O135" s="24">
        <f t="shared" si="20"/>
        <v>0</v>
      </c>
      <c r="P135" s="25"/>
      <c r="Q135" s="24">
        <f t="shared" si="21"/>
        <v>0</v>
      </c>
      <c r="R135" s="24">
        <v>0</v>
      </c>
      <c r="S135" s="24"/>
      <c r="T135" s="24">
        <f t="shared" si="22"/>
        <v>0</v>
      </c>
      <c r="U135" s="25"/>
      <c r="V135" s="24">
        <f t="shared" si="23"/>
        <v>0</v>
      </c>
      <c r="W135" s="25"/>
      <c r="X135" s="24">
        <f t="shared" si="24"/>
        <v>0</v>
      </c>
      <c r="Y135" s="31" t="s">
        <v>214</v>
      </c>
      <c r="Z135" s="59">
        <v>0</v>
      </c>
      <c r="AA135" s="33"/>
    </row>
    <row r="136" spans="1:28" s="88" customFormat="1" ht="33.75" customHeight="1" x14ac:dyDescent="0.25">
      <c r="A136" s="78"/>
      <c r="B136" s="79" t="s">
        <v>215</v>
      </c>
      <c r="C136" s="80" t="s">
        <v>17</v>
      </c>
      <c r="D136" s="9">
        <f>D137+D138+D139+D140+D141+D142+D143+D144+D145+D146+D147+D148+D149+D150+D151+D152+D153+D154+D155+D156+D157</f>
        <v>30099.799999999992</v>
      </c>
      <c r="E136" s="9">
        <f>E137+E138+E139+E140+E141+E142+E143+E144+E145+E146+E147+E148+E149+E150+E151+E152+E153+E154+E155+E156+E157</f>
        <v>-4809.567</v>
      </c>
      <c r="F136" s="9">
        <f t="shared" si="26"/>
        <v>25290.232999999993</v>
      </c>
      <c r="G136" s="9">
        <f>G137+G138+G139+G140+G141+G142+G143+G144+G145+G146+G147+G148+G149+G150+G151+G152+G153+G154+G155+G156+G157+G158</f>
        <v>21177.657999999999</v>
      </c>
      <c r="H136" s="9">
        <f t="shared" si="25"/>
        <v>46467.890999999989</v>
      </c>
      <c r="I136" s="9">
        <f>I137+I138+I139+I140+I141+I142+I143+I144+I145+I146+I147+I148+I149+I150+I151+I152+I153+I154+I155+I156+I157+I158</f>
        <v>-90.28</v>
      </c>
      <c r="J136" s="85">
        <f t="shared" si="18"/>
        <v>46377.61099999999</v>
      </c>
      <c r="K136" s="9">
        <f>K137+K138+K139+K140+K141+K142+K143+K144+K145+K146+K147+K148+K149+K150+K151+K152+K153+K154+K155+K156+K157</f>
        <v>89360.4</v>
      </c>
      <c r="L136" s="35">
        <f>L137+L138+L139+L140+L141+L142+L143+L144+L145+L146+L147+L148+L149+L150+L151+L152+L153+L154+L155+L156+L157</f>
        <v>-1302</v>
      </c>
      <c r="M136" s="9">
        <f t="shared" si="19"/>
        <v>88058.4</v>
      </c>
      <c r="N136" s="35">
        <f>N137+N138+N139+N140+N141+N142+N143+N144+N145+N146+N147+N148+N149+N150+N151+N152+N153+N154+N155+N156+N157+N158</f>
        <v>-17269.299999999996</v>
      </c>
      <c r="O136" s="9">
        <f t="shared" si="20"/>
        <v>70789.100000000006</v>
      </c>
      <c r="P136" s="9">
        <f>P137+P138+P139+P140+P141+P142+P143+P144+P145+P146+P147+P148+P149+P150+P151+P152+P153+P154+P155+P156+P157+P158</f>
        <v>0</v>
      </c>
      <c r="Q136" s="85">
        <f t="shared" si="21"/>
        <v>70789.100000000006</v>
      </c>
      <c r="R136" s="9">
        <f>R137+R138+R139+R140+R141+R142+R143+R144+R145+R146+R147+R148+R149+R150+R151+R152+R153+R154+R155+R156+R157</f>
        <v>51708.000000000015</v>
      </c>
      <c r="S136" s="35">
        <f>S137+S138+S139+S140+S141+S142+S143+S144+S145+S146+S147+S148+S149+S150+S151+S152+S153+S154+S155+S156+S157</f>
        <v>0</v>
      </c>
      <c r="T136" s="9">
        <f t="shared" si="22"/>
        <v>51708.000000000015</v>
      </c>
      <c r="U136" s="35">
        <f>U137+U138+U139+U140+U141+U142+U143+U144+U145+U146+U147+U148+U149+U150+U151+U152+U153+U154+U155+U156+U157+U158</f>
        <v>21654.799999999999</v>
      </c>
      <c r="V136" s="9">
        <f t="shared" si="23"/>
        <v>73362.800000000017</v>
      </c>
      <c r="W136" s="9">
        <f>W137+W138+W139+W140+W141+W142+W143+W144+W145+W146+W147+W148+W149+W150+W151+W152+W153+W154+W155+W156+W157+W158</f>
        <v>0</v>
      </c>
      <c r="X136" s="85">
        <f t="shared" si="24"/>
        <v>73362.800000000017</v>
      </c>
      <c r="Y136" s="10"/>
      <c r="Z136" s="11"/>
      <c r="AA136" s="8"/>
      <c r="AB136" s="8"/>
    </row>
    <row r="137" spans="1:28" ht="54" x14ac:dyDescent="0.35">
      <c r="A137" s="81" t="s">
        <v>210</v>
      </c>
      <c r="B137" s="89" t="s">
        <v>216</v>
      </c>
      <c r="C137" s="90" t="s">
        <v>26</v>
      </c>
      <c r="D137" s="13">
        <v>14551.8</v>
      </c>
      <c r="E137" s="13">
        <v>-4994.7</v>
      </c>
      <c r="F137" s="13">
        <f t="shared" si="26"/>
        <v>9557.0999999999985</v>
      </c>
      <c r="G137" s="13"/>
      <c r="H137" s="13">
        <f t="shared" si="25"/>
        <v>9557.0999999999985</v>
      </c>
      <c r="I137" s="13">
        <v>-90.28</v>
      </c>
      <c r="J137" s="86">
        <f t="shared" si="18"/>
        <v>9466.8199999999979</v>
      </c>
      <c r="K137" s="13">
        <v>0</v>
      </c>
      <c r="L137" s="13"/>
      <c r="M137" s="13">
        <f t="shared" si="19"/>
        <v>0</v>
      </c>
      <c r="N137" s="13"/>
      <c r="O137" s="13">
        <f t="shared" si="20"/>
        <v>0</v>
      </c>
      <c r="P137" s="13"/>
      <c r="Q137" s="86">
        <f t="shared" si="21"/>
        <v>0</v>
      </c>
      <c r="R137" s="13">
        <v>0</v>
      </c>
      <c r="S137" s="13"/>
      <c r="T137" s="13">
        <f t="shared" si="22"/>
        <v>0</v>
      </c>
      <c r="U137" s="13"/>
      <c r="V137" s="13">
        <f t="shared" si="23"/>
        <v>0</v>
      </c>
      <c r="W137" s="13"/>
      <c r="X137" s="86">
        <f t="shared" si="24"/>
        <v>0</v>
      </c>
      <c r="Y137" s="3" t="s">
        <v>217</v>
      </c>
      <c r="AA137" s="23"/>
    </row>
    <row r="138" spans="1:28" ht="54" x14ac:dyDescent="0.35">
      <c r="A138" s="81" t="s">
        <v>218</v>
      </c>
      <c r="B138" s="89" t="s">
        <v>219</v>
      </c>
      <c r="C138" s="90" t="s">
        <v>26</v>
      </c>
      <c r="D138" s="13">
        <v>10011.700000000001</v>
      </c>
      <c r="E138" s="13"/>
      <c r="F138" s="13">
        <f t="shared" si="26"/>
        <v>10011.700000000001</v>
      </c>
      <c r="G138" s="13"/>
      <c r="H138" s="13">
        <f t="shared" si="25"/>
        <v>10011.700000000001</v>
      </c>
      <c r="I138" s="13"/>
      <c r="J138" s="86">
        <f t="shared" si="18"/>
        <v>10011.700000000001</v>
      </c>
      <c r="K138" s="13">
        <v>0</v>
      </c>
      <c r="L138" s="13"/>
      <c r="M138" s="13">
        <f t="shared" si="19"/>
        <v>0</v>
      </c>
      <c r="N138" s="13"/>
      <c r="O138" s="13">
        <f t="shared" si="20"/>
        <v>0</v>
      </c>
      <c r="P138" s="13"/>
      <c r="Q138" s="86">
        <f t="shared" si="21"/>
        <v>0</v>
      </c>
      <c r="R138" s="13">
        <v>0</v>
      </c>
      <c r="S138" s="13"/>
      <c r="T138" s="13">
        <f t="shared" si="22"/>
        <v>0</v>
      </c>
      <c r="U138" s="13"/>
      <c r="V138" s="13">
        <f t="shared" si="23"/>
        <v>0</v>
      </c>
      <c r="W138" s="13"/>
      <c r="X138" s="86">
        <f t="shared" si="24"/>
        <v>0</v>
      </c>
      <c r="Y138" s="3" t="s">
        <v>220</v>
      </c>
      <c r="AA138" s="23"/>
    </row>
    <row r="139" spans="1:28" ht="54" x14ac:dyDescent="0.35">
      <c r="A139" s="81" t="s">
        <v>221</v>
      </c>
      <c r="B139" s="89" t="s">
        <v>222</v>
      </c>
      <c r="C139" s="90" t="s">
        <v>26</v>
      </c>
      <c r="D139" s="13">
        <v>308.60000000000002</v>
      </c>
      <c r="E139" s="13">
        <v>140.483</v>
      </c>
      <c r="F139" s="13">
        <f t="shared" si="26"/>
        <v>449.08300000000003</v>
      </c>
      <c r="G139" s="13"/>
      <c r="H139" s="13">
        <f t="shared" si="25"/>
        <v>449.08300000000003</v>
      </c>
      <c r="I139" s="13"/>
      <c r="J139" s="86">
        <f t="shared" si="18"/>
        <v>449.08300000000003</v>
      </c>
      <c r="K139" s="13">
        <v>9745.1</v>
      </c>
      <c r="L139" s="13">
        <v>510</v>
      </c>
      <c r="M139" s="13">
        <f t="shared" si="19"/>
        <v>10255.1</v>
      </c>
      <c r="N139" s="13"/>
      <c r="O139" s="13">
        <f t="shared" si="20"/>
        <v>10255.1</v>
      </c>
      <c r="P139" s="13"/>
      <c r="Q139" s="86">
        <f t="shared" si="21"/>
        <v>10255.1</v>
      </c>
      <c r="R139" s="13">
        <v>0</v>
      </c>
      <c r="S139" s="13"/>
      <c r="T139" s="13">
        <f t="shared" si="22"/>
        <v>0</v>
      </c>
      <c r="U139" s="13"/>
      <c r="V139" s="13">
        <f t="shared" si="23"/>
        <v>0</v>
      </c>
      <c r="W139" s="13"/>
      <c r="X139" s="86">
        <f t="shared" si="24"/>
        <v>0</v>
      </c>
      <c r="Y139" s="3" t="s">
        <v>223</v>
      </c>
      <c r="AA139" s="23"/>
    </row>
    <row r="140" spans="1:28" ht="54" x14ac:dyDescent="0.35">
      <c r="A140" s="81" t="s">
        <v>224</v>
      </c>
      <c r="B140" s="89" t="s">
        <v>225</v>
      </c>
      <c r="C140" s="90" t="s">
        <v>26</v>
      </c>
      <c r="D140" s="13">
        <v>0</v>
      </c>
      <c r="E140" s="13"/>
      <c r="F140" s="13">
        <f t="shared" si="26"/>
        <v>0</v>
      </c>
      <c r="G140" s="13"/>
      <c r="H140" s="13">
        <f t="shared" si="25"/>
        <v>0</v>
      </c>
      <c r="I140" s="13"/>
      <c r="J140" s="86">
        <f t="shared" si="18"/>
        <v>0</v>
      </c>
      <c r="K140" s="13">
        <v>11328.9</v>
      </c>
      <c r="L140" s="13">
        <v>-2273.4</v>
      </c>
      <c r="M140" s="13">
        <f t="shared" si="19"/>
        <v>9055.5</v>
      </c>
      <c r="N140" s="13"/>
      <c r="O140" s="13">
        <f t="shared" si="20"/>
        <v>9055.5</v>
      </c>
      <c r="P140" s="13"/>
      <c r="Q140" s="86">
        <f t="shared" si="21"/>
        <v>9055.5</v>
      </c>
      <c r="R140" s="13">
        <v>0</v>
      </c>
      <c r="S140" s="13"/>
      <c r="T140" s="13">
        <f t="shared" si="22"/>
        <v>0</v>
      </c>
      <c r="U140" s="13"/>
      <c r="V140" s="13">
        <f t="shared" si="23"/>
        <v>0</v>
      </c>
      <c r="W140" s="13"/>
      <c r="X140" s="86">
        <f t="shared" si="24"/>
        <v>0</v>
      </c>
      <c r="Y140" s="3" t="s">
        <v>226</v>
      </c>
      <c r="AA140" s="23"/>
    </row>
    <row r="141" spans="1:28" ht="54" x14ac:dyDescent="0.35">
      <c r="A141" s="81" t="s">
        <v>227</v>
      </c>
      <c r="B141" s="89" t="s">
        <v>228</v>
      </c>
      <c r="C141" s="90" t="s">
        <v>26</v>
      </c>
      <c r="D141" s="13">
        <v>842.2</v>
      </c>
      <c r="E141" s="13">
        <v>44.65</v>
      </c>
      <c r="F141" s="13">
        <f t="shared" si="26"/>
        <v>886.85</v>
      </c>
      <c r="G141" s="13"/>
      <c r="H141" s="13">
        <f t="shared" si="25"/>
        <v>886.85</v>
      </c>
      <c r="I141" s="13"/>
      <c r="J141" s="86">
        <f t="shared" si="18"/>
        <v>886.85</v>
      </c>
      <c r="K141" s="13">
        <v>10486.7</v>
      </c>
      <c r="L141" s="13">
        <v>461.4</v>
      </c>
      <c r="M141" s="13">
        <f t="shared" si="19"/>
        <v>10948.1</v>
      </c>
      <c r="N141" s="13"/>
      <c r="O141" s="13">
        <f t="shared" si="20"/>
        <v>10948.1</v>
      </c>
      <c r="P141" s="13"/>
      <c r="Q141" s="86">
        <f t="shared" si="21"/>
        <v>10948.1</v>
      </c>
      <c r="R141" s="13">
        <v>0</v>
      </c>
      <c r="S141" s="13"/>
      <c r="T141" s="13">
        <f t="shared" si="22"/>
        <v>0</v>
      </c>
      <c r="U141" s="13"/>
      <c r="V141" s="13">
        <f t="shared" si="23"/>
        <v>0</v>
      </c>
      <c r="W141" s="13"/>
      <c r="X141" s="86">
        <f t="shared" si="24"/>
        <v>0</v>
      </c>
      <c r="Y141" s="3" t="s">
        <v>229</v>
      </c>
      <c r="AA141" s="23"/>
    </row>
    <row r="142" spans="1:28" ht="54" x14ac:dyDescent="0.35">
      <c r="A142" s="81" t="s">
        <v>230</v>
      </c>
      <c r="B142" s="89" t="s">
        <v>231</v>
      </c>
      <c r="C142" s="90" t="s">
        <v>26</v>
      </c>
      <c r="D142" s="13">
        <v>877.1</v>
      </c>
      <c r="E142" s="13"/>
      <c r="F142" s="13">
        <f t="shared" si="26"/>
        <v>877.1</v>
      </c>
      <c r="G142" s="13">
        <v>-877.1</v>
      </c>
      <c r="H142" s="13">
        <f t="shared" si="25"/>
        <v>0</v>
      </c>
      <c r="I142" s="13"/>
      <c r="J142" s="86">
        <f t="shared" si="18"/>
        <v>0</v>
      </c>
      <c r="K142" s="13">
        <v>10827.4</v>
      </c>
      <c r="L142" s="13"/>
      <c r="M142" s="13">
        <f t="shared" si="19"/>
        <v>10827.4</v>
      </c>
      <c r="N142" s="42">
        <v>877.1</v>
      </c>
      <c r="O142" s="13">
        <f t="shared" si="20"/>
        <v>11704.5</v>
      </c>
      <c r="P142" s="13"/>
      <c r="Q142" s="86">
        <f t="shared" si="21"/>
        <v>11704.5</v>
      </c>
      <c r="R142" s="13">
        <v>0</v>
      </c>
      <c r="S142" s="13"/>
      <c r="T142" s="13">
        <f t="shared" si="22"/>
        <v>0</v>
      </c>
      <c r="U142" s="13"/>
      <c r="V142" s="13">
        <f t="shared" si="23"/>
        <v>0</v>
      </c>
      <c r="W142" s="13"/>
      <c r="X142" s="86">
        <f t="shared" si="24"/>
        <v>0</v>
      </c>
      <c r="Y142" s="3" t="s">
        <v>232</v>
      </c>
      <c r="AA142" s="23"/>
    </row>
    <row r="143" spans="1:28" ht="54" x14ac:dyDescent="0.35">
      <c r="A143" s="81" t="s">
        <v>233</v>
      </c>
      <c r="B143" s="89" t="s">
        <v>234</v>
      </c>
      <c r="C143" s="90" t="s">
        <v>26</v>
      </c>
      <c r="D143" s="13">
        <v>877.1</v>
      </c>
      <c r="E143" s="13"/>
      <c r="F143" s="13">
        <f t="shared" si="26"/>
        <v>877.1</v>
      </c>
      <c r="G143" s="13">
        <v>-877.1</v>
      </c>
      <c r="H143" s="13">
        <f t="shared" si="25"/>
        <v>0</v>
      </c>
      <c r="I143" s="13"/>
      <c r="J143" s="86">
        <f t="shared" si="18"/>
        <v>0</v>
      </c>
      <c r="K143" s="13">
        <v>10827.4</v>
      </c>
      <c r="L143" s="13"/>
      <c r="M143" s="13">
        <f t="shared" si="19"/>
        <v>10827.4</v>
      </c>
      <c r="N143" s="13">
        <f>-10827.4+877.1</f>
        <v>-9950.2999999999993</v>
      </c>
      <c r="O143" s="13">
        <f t="shared" si="20"/>
        <v>877.10000000000036</v>
      </c>
      <c r="P143" s="13"/>
      <c r="Q143" s="86">
        <f t="shared" si="21"/>
        <v>877.10000000000036</v>
      </c>
      <c r="R143" s="13">
        <v>0</v>
      </c>
      <c r="S143" s="13"/>
      <c r="T143" s="13">
        <f t="shared" si="22"/>
        <v>0</v>
      </c>
      <c r="U143" s="13">
        <v>10827.4</v>
      </c>
      <c r="V143" s="13">
        <f t="shared" si="23"/>
        <v>10827.4</v>
      </c>
      <c r="W143" s="13"/>
      <c r="X143" s="86">
        <f t="shared" si="24"/>
        <v>10827.4</v>
      </c>
      <c r="Y143" s="3" t="s">
        <v>235</v>
      </c>
      <c r="AA143" s="23"/>
    </row>
    <row r="144" spans="1:28" ht="54" x14ac:dyDescent="0.35">
      <c r="A144" s="81" t="s">
        <v>236</v>
      </c>
      <c r="B144" s="89" t="s">
        <v>237</v>
      </c>
      <c r="C144" s="90" t="s">
        <v>26</v>
      </c>
      <c r="D144" s="13">
        <v>877.1</v>
      </c>
      <c r="E144" s="13"/>
      <c r="F144" s="13">
        <f t="shared" si="26"/>
        <v>877.1</v>
      </c>
      <c r="G144" s="13">
        <v>-877.1</v>
      </c>
      <c r="H144" s="13">
        <f t="shared" si="25"/>
        <v>0</v>
      </c>
      <c r="I144" s="13"/>
      <c r="J144" s="86">
        <f t="shared" si="18"/>
        <v>0</v>
      </c>
      <c r="K144" s="13">
        <v>10827.4</v>
      </c>
      <c r="L144" s="13"/>
      <c r="M144" s="13">
        <f t="shared" si="19"/>
        <v>10827.4</v>
      </c>
      <c r="N144" s="13">
        <v>877.1</v>
      </c>
      <c r="O144" s="13">
        <f t="shared" si="20"/>
        <v>11704.5</v>
      </c>
      <c r="P144" s="13"/>
      <c r="Q144" s="86">
        <f t="shared" si="21"/>
        <v>11704.5</v>
      </c>
      <c r="R144" s="13">
        <v>0</v>
      </c>
      <c r="S144" s="13"/>
      <c r="T144" s="13">
        <f t="shared" si="22"/>
        <v>0</v>
      </c>
      <c r="U144" s="13"/>
      <c r="V144" s="13">
        <f t="shared" si="23"/>
        <v>0</v>
      </c>
      <c r="W144" s="13"/>
      <c r="X144" s="86">
        <f t="shared" si="24"/>
        <v>0</v>
      </c>
      <c r="Y144" s="3" t="s">
        <v>238</v>
      </c>
      <c r="AA144" s="23"/>
    </row>
    <row r="145" spans="1:28" ht="54" x14ac:dyDescent="0.35">
      <c r="A145" s="81" t="s">
        <v>239</v>
      </c>
      <c r="B145" s="89" t="s">
        <v>240</v>
      </c>
      <c r="C145" s="90" t="s">
        <v>26</v>
      </c>
      <c r="D145" s="13">
        <v>877.1</v>
      </c>
      <c r="E145" s="13"/>
      <c r="F145" s="13">
        <f t="shared" si="26"/>
        <v>877.1</v>
      </c>
      <c r="G145" s="13">
        <v>-877.1</v>
      </c>
      <c r="H145" s="13">
        <f t="shared" si="25"/>
        <v>0</v>
      </c>
      <c r="I145" s="13"/>
      <c r="J145" s="86">
        <f t="shared" si="18"/>
        <v>0</v>
      </c>
      <c r="K145" s="13">
        <v>10827.4</v>
      </c>
      <c r="L145" s="13"/>
      <c r="M145" s="13">
        <f t="shared" si="19"/>
        <v>10827.4</v>
      </c>
      <c r="N145" s="13">
        <v>877.1</v>
      </c>
      <c r="O145" s="13">
        <f t="shared" si="20"/>
        <v>11704.5</v>
      </c>
      <c r="P145" s="13"/>
      <c r="Q145" s="86">
        <f t="shared" si="21"/>
        <v>11704.5</v>
      </c>
      <c r="R145" s="13">
        <v>0</v>
      </c>
      <c r="S145" s="13"/>
      <c r="T145" s="13">
        <f t="shared" si="22"/>
        <v>0</v>
      </c>
      <c r="U145" s="13"/>
      <c r="V145" s="13">
        <f t="shared" si="23"/>
        <v>0</v>
      </c>
      <c r="W145" s="13"/>
      <c r="X145" s="86">
        <f t="shared" si="24"/>
        <v>0</v>
      </c>
      <c r="Y145" s="3" t="s">
        <v>241</v>
      </c>
      <c r="AA145" s="23"/>
    </row>
    <row r="146" spans="1:28" ht="54" x14ac:dyDescent="0.35">
      <c r="A146" s="81" t="s">
        <v>242</v>
      </c>
      <c r="B146" s="89" t="s">
        <v>243</v>
      </c>
      <c r="C146" s="90" t="s">
        <v>26</v>
      </c>
      <c r="D146" s="13">
        <v>877.1</v>
      </c>
      <c r="E146" s="13"/>
      <c r="F146" s="13">
        <f t="shared" si="26"/>
        <v>877.1</v>
      </c>
      <c r="G146" s="13">
        <v>-877.1</v>
      </c>
      <c r="H146" s="13">
        <f t="shared" si="25"/>
        <v>0</v>
      </c>
      <c r="I146" s="13"/>
      <c r="J146" s="86">
        <f t="shared" si="18"/>
        <v>0</v>
      </c>
      <c r="K146" s="13">
        <v>10827.4</v>
      </c>
      <c r="L146" s="13"/>
      <c r="M146" s="13">
        <f t="shared" si="19"/>
        <v>10827.4</v>
      </c>
      <c r="N146" s="13">
        <f>-10827.4+877.1</f>
        <v>-9950.2999999999993</v>
      </c>
      <c r="O146" s="13">
        <f t="shared" si="20"/>
        <v>877.10000000000036</v>
      </c>
      <c r="P146" s="13"/>
      <c r="Q146" s="86">
        <f t="shared" si="21"/>
        <v>877.10000000000036</v>
      </c>
      <c r="R146" s="13">
        <v>0</v>
      </c>
      <c r="S146" s="13"/>
      <c r="T146" s="13">
        <f t="shared" si="22"/>
        <v>0</v>
      </c>
      <c r="U146" s="13">
        <v>10827.4</v>
      </c>
      <c r="V146" s="13">
        <f t="shared" si="23"/>
        <v>10827.4</v>
      </c>
      <c r="W146" s="13"/>
      <c r="X146" s="86">
        <f t="shared" si="24"/>
        <v>10827.4</v>
      </c>
      <c r="Y146" s="3" t="s">
        <v>244</v>
      </c>
      <c r="AA146" s="23"/>
    </row>
    <row r="147" spans="1:28" ht="54" x14ac:dyDescent="0.35">
      <c r="A147" s="81" t="s">
        <v>245</v>
      </c>
      <c r="B147" s="89" t="s">
        <v>246</v>
      </c>
      <c r="C147" s="90" t="s">
        <v>26</v>
      </c>
      <c r="D147" s="13">
        <v>0</v>
      </c>
      <c r="E147" s="13"/>
      <c r="F147" s="13">
        <f t="shared" si="26"/>
        <v>0</v>
      </c>
      <c r="G147" s="13"/>
      <c r="H147" s="13">
        <f t="shared" si="25"/>
        <v>0</v>
      </c>
      <c r="I147" s="13"/>
      <c r="J147" s="86">
        <f t="shared" si="18"/>
        <v>0</v>
      </c>
      <c r="K147" s="13">
        <v>915.7</v>
      </c>
      <c r="L147" s="13"/>
      <c r="M147" s="13">
        <f t="shared" si="19"/>
        <v>915.7</v>
      </c>
      <c r="N147" s="13"/>
      <c r="O147" s="13">
        <f t="shared" si="20"/>
        <v>915.7</v>
      </c>
      <c r="P147" s="13"/>
      <c r="Q147" s="86">
        <f t="shared" si="21"/>
        <v>915.7</v>
      </c>
      <c r="R147" s="13">
        <v>11260.5</v>
      </c>
      <c r="S147" s="13"/>
      <c r="T147" s="13">
        <f t="shared" si="22"/>
        <v>11260.5</v>
      </c>
      <c r="U147" s="13"/>
      <c r="V147" s="13">
        <f t="shared" si="23"/>
        <v>11260.5</v>
      </c>
      <c r="W147" s="13"/>
      <c r="X147" s="86">
        <f t="shared" si="24"/>
        <v>11260.5</v>
      </c>
      <c r="Y147" s="3" t="s">
        <v>247</v>
      </c>
      <c r="AA147" s="23"/>
    </row>
    <row r="148" spans="1:28" ht="54" x14ac:dyDescent="0.35">
      <c r="A148" s="81" t="s">
        <v>248</v>
      </c>
      <c r="B148" s="89" t="s">
        <v>249</v>
      </c>
      <c r="C148" s="90" t="s">
        <v>26</v>
      </c>
      <c r="D148" s="13">
        <v>0</v>
      </c>
      <c r="E148" s="13"/>
      <c r="F148" s="13">
        <f t="shared" si="26"/>
        <v>0</v>
      </c>
      <c r="G148" s="13"/>
      <c r="H148" s="13">
        <f t="shared" si="25"/>
        <v>0</v>
      </c>
      <c r="I148" s="13"/>
      <c r="J148" s="86">
        <f t="shared" si="18"/>
        <v>0</v>
      </c>
      <c r="K148" s="13">
        <v>915.7</v>
      </c>
      <c r="L148" s="13"/>
      <c r="M148" s="13">
        <f t="shared" si="19"/>
        <v>915.7</v>
      </c>
      <c r="N148" s="13"/>
      <c r="O148" s="13">
        <f t="shared" si="20"/>
        <v>915.7</v>
      </c>
      <c r="P148" s="13"/>
      <c r="Q148" s="86">
        <f t="shared" si="21"/>
        <v>915.7</v>
      </c>
      <c r="R148" s="13">
        <v>11260.5</v>
      </c>
      <c r="S148" s="13"/>
      <c r="T148" s="13">
        <f t="shared" si="22"/>
        <v>11260.5</v>
      </c>
      <c r="U148" s="13"/>
      <c r="V148" s="13">
        <f t="shared" si="23"/>
        <v>11260.5</v>
      </c>
      <c r="W148" s="13"/>
      <c r="X148" s="86">
        <f t="shared" si="24"/>
        <v>11260.5</v>
      </c>
      <c r="Y148" s="3" t="s">
        <v>250</v>
      </c>
      <c r="AA148" s="23"/>
    </row>
    <row r="149" spans="1:28" ht="54" x14ac:dyDescent="0.35">
      <c r="A149" s="81" t="s">
        <v>251</v>
      </c>
      <c r="B149" s="89" t="s">
        <v>252</v>
      </c>
      <c r="C149" s="90" t="s">
        <v>26</v>
      </c>
      <c r="D149" s="13">
        <v>0</v>
      </c>
      <c r="E149" s="13"/>
      <c r="F149" s="13">
        <f t="shared" si="26"/>
        <v>0</v>
      </c>
      <c r="G149" s="13"/>
      <c r="H149" s="13">
        <f t="shared" si="25"/>
        <v>0</v>
      </c>
      <c r="I149" s="13"/>
      <c r="J149" s="86">
        <f t="shared" si="18"/>
        <v>0</v>
      </c>
      <c r="K149" s="13">
        <v>915.7</v>
      </c>
      <c r="L149" s="13"/>
      <c r="M149" s="13">
        <f t="shared" si="19"/>
        <v>915.7</v>
      </c>
      <c r="N149" s="13"/>
      <c r="O149" s="13">
        <f t="shared" si="20"/>
        <v>915.7</v>
      </c>
      <c r="P149" s="13"/>
      <c r="Q149" s="86">
        <f t="shared" si="21"/>
        <v>915.7</v>
      </c>
      <c r="R149" s="13">
        <v>11260.5</v>
      </c>
      <c r="S149" s="13"/>
      <c r="T149" s="13">
        <f t="shared" si="22"/>
        <v>11260.5</v>
      </c>
      <c r="U149" s="13"/>
      <c r="V149" s="13">
        <f t="shared" si="23"/>
        <v>11260.5</v>
      </c>
      <c r="W149" s="13"/>
      <c r="X149" s="86">
        <f t="shared" si="24"/>
        <v>11260.5</v>
      </c>
      <c r="Y149" s="3" t="s">
        <v>253</v>
      </c>
      <c r="AA149" s="23"/>
    </row>
    <row r="150" spans="1:28" ht="54" x14ac:dyDescent="0.35">
      <c r="A150" s="81" t="s">
        <v>254</v>
      </c>
      <c r="B150" s="89" t="s">
        <v>255</v>
      </c>
      <c r="C150" s="90" t="s">
        <v>26</v>
      </c>
      <c r="D150" s="13">
        <v>0</v>
      </c>
      <c r="E150" s="13"/>
      <c r="F150" s="13">
        <f t="shared" si="26"/>
        <v>0</v>
      </c>
      <c r="G150" s="13"/>
      <c r="H150" s="13">
        <f t="shared" si="25"/>
        <v>0</v>
      </c>
      <c r="I150" s="13"/>
      <c r="J150" s="86">
        <f t="shared" si="18"/>
        <v>0</v>
      </c>
      <c r="K150" s="13">
        <v>915.6</v>
      </c>
      <c r="L150" s="13"/>
      <c r="M150" s="13">
        <f t="shared" si="19"/>
        <v>915.6</v>
      </c>
      <c r="N150" s="13"/>
      <c r="O150" s="13">
        <f t="shared" si="20"/>
        <v>915.6</v>
      </c>
      <c r="P150" s="13"/>
      <c r="Q150" s="86">
        <f t="shared" si="21"/>
        <v>915.6</v>
      </c>
      <c r="R150" s="13">
        <v>11260.5</v>
      </c>
      <c r="S150" s="13"/>
      <c r="T150" s="13">
        <f t="shared" si="22"/>
        <v>11260.5</v>
      </c>
      <c r="U150" s="13"/>
      <c r="V150" s="13">
        <f t="shared" si="23"/>
        <v>11260.5</v>
      </c>
      <c r="W150" s="13"/>
      <c r="X150" s="86">
        <f t="shared" si="24"/>
        <v>11260.5</v>
      </c>
      <c r="Y150" s="3" t="s">
        <v>256</v>
      </c>
      <c r="AA150" s="23"/>
    </row>
    <row r="151" spans="1:28" ht="54" x14ac:dyDescent="0.35">
      <c r="A151" s="81" t="s">
        <v>257</v>
      </c>
      <c r="B151" s="89" t="s">
        <v>258</v>
      </c>
      <c r="C151" s="90" t="s">
        <v>26</v>
      </c>
      <c r="D151" s="13">
        <v>0</v>
      </c>
      <c r="E151" s="13"/>
      <c r="F151" s="13">
        <f t="shared" si="26"/>
        <v>0</v>
      </c>
      <c r="G151" s="13"/>
      <c r="H151" s="13">
        <f t="shared" si="25"/>
        <v>0</v>
      </c>
      <c r="I151" s="13"/>
      <c r="J151" s="86">
        <f t="shared" si="18"/>
        <v>0</v>
      </c>
      <c r="K151" s="13">
        <v>0</v>
      </c>
      <c r="L151" s="13"/>
      <c r="M151" s="13">
        <f t="shared" si="19"/>
        <v>0</v>
      </c>
      <c r="N151" s="13"/>
      <c r="O151" s="13">
        <f t="shared" si="20"/>
        <v>0</v>
      </c>
      <c r="P151" s="13"/>
      <c r="Q151" s="86">
        <f t="shared" si="21"/>
        <v>0</v>
      </c>
      <c r="R151" s="13">
        <v>952.3</v>
      </c>
      <c r="S151" s="13"/>
      <c r="T151" s="13">
        <f t="shared" si="22"/>
        <v>952.3</v>
      </c>
      <c r="U151" s="13"/>
      <c r="V151" s="13">
        <f t="shared" si="23"/>
        <v>952.3</v>
      </c>
      <c r="W151" s="13"/>
      <c r="X151" s="86">
        <f t="shared" si="24"/>
        <v>952.3</v>
      </c>
      <c r="Y151" s="3" t="s">
        <v>259</v>
      </c>
      <c r="AA151" s="23"/>
    </row>
    <row r="152" spans="1:28" ht="54" x14ac:dyDescent="0.35">
      <c r="A152" s="81" t="s">
        <v>260</v>
      </c>
      <c r="B152" s="89" t="s">
        <v>261</v>
      </c>
      <c r="C152" s="90" t="s">
        <v>26</v>
      </c>
      <c r="D152" s="13">
        <v>0</v>
      </c>
      <c r="E152" s="13"/>
      <c r="F152" s="13">
        <f t="shared" si="26"/>
        <v>0</v>
      </c>
      <c r="G152" s="13"/>
      <c r="H152" s="13">
        <f t="shared" si="25"/>
        <v>0</v>
      </c>
      <c r="I152" s="13"/>
      <c r="J152" s="86">
        <f t="shared" si="18"/>
        <v>0</v>
      </c>
      <c r="K152" s="13">
        <v>0</v>
      </c>
      <c r="L152" s="13"/>
      <c r="M152" s="13">
        <f t="shared" si="19"/>
        <v>0</v>
      </c>
      <c r="N152" s="13"/>
      <c r="O152" s="13">
        <f t="shared" si="20"/>
        <v>0</v>
      </c>
      <c r="P152" s="13"/>
      <c r="Q152" s="86">
        <f t="shared" si="21"/>
        <v>0</v>
      </c>
      <c r="R152" s="13">
        <v>952.3</v>
      </c>
      <c r="S152" s="13"/>
      <c r="T152" s="13">
        <f t="shared" si="22"/>
        <v>952.3</v>
      </c>
      <c r="U152" s="13"/>
      <c r="V152" s="13">
        <f t="shared" si="23"/>
        <v>952.3</v>
      </c>
      <c r="W152" s="13"/>
      <c r="X152" s="86">
        <f t="shared" si="24"/>
        <v>952.3</v>
      </c>
      <c r="Y152" s="3" t="s">
        <v>262</v>
      </c>
      <c r="AA152" s="23"/>
    </row>
    <row r="153" spans="1:28" ht="54" x14ac:dyDescent="0.35">
      <c r="A153" s="81" t="s">
        <v>263</v>
      </c>
      <c r="B153" s="89" t="s">
        <v>264</v>
      </c>
      <c r="C153" s="90" t="s">
        <v>26</v>
      </c>
      <c r="D153" s="13">
        <v>0</v>
      </c>
      <c r="E153" s="13"/>
      <c r="F153" s="13">
        <f t="shared" si="26"/>
        <v>0</v>
      </c>
      <c r="G153" s="13"/>
      <c r="H153" s="13">
        <f t="shared" si="25"/>
        <v>0</v>
      </c>
      <c r="I153" s="13"/>
      <c r="J153" s="86">
        <f t="shared" si="18"/>
        <v>0</v>
      </c>
      <c r="K153" s="13">
        <v>0</v>
      </c>
      <c r="L153" s="13"/>
      <c r="M153" s="13">
        <f t="shared" si="19"/>
        <v>0</v>
      </c>
      <c r="N153" s="13"/>
      <c r="O153" s="13">
        <f t="shared" si="20"/>
        <v>0</v>
      </c>
      <c r="P153" s="13"/>
      <c r="Q153" s="86">
        <f t="shared" si="21"/>
        <v>0</v>
      </c>
      <c r="R153" s="13">
        <v>952.3</v>
      </c>
      <c r="S153" s="13"/>
      <c r="T153" s="13">
        <f t="shared" si="22"/>
        <v>952.3</v>
      </c>
      <c r="U153" s="13"/>
      <c r="V153" s="13">
        <f t="shared" si="23"/>
        <v>952.3</v>
      </c>
      <c r="W153" s="13"/>
      <c r="X153" s="86">
        <f t="shared" si="24"/>
        <v>952.3</v>
      </c>
      <c r="Y153" s="3" t="s">
        <v>265</v>
      </c>
      <c r="AA153" s="23"/>
    </row>
    <row r="154" spans="1:28" ht="54" x14ac:dyDescent="0.35">
      <c r="A154" s="81" t="s">
        <v>266</v>
      </c>
      <c r="B154" s="89" t="s">
        <v>267</v>
      </c>
      <c r="C154" s="90" t="s">
        <v>26</v>
      </c>
      <c r="D154" s="13">
        <v>0</v>
      </c>
      <c r="E154" s="13"/>
      <c r="F154" s="13">
        <f t="shared" si="26"/>
        <v>0</v>
      </c>
      <c r="G154" s="13"/>
      <c r="H154" s="13">
        <f t="shared" si="25"/>
        <v>0</v>
      </c>
      <c r="I154" s="13"/>
      <c r="J154" s="86">
        <f t="shared" si="18"/>
        <v>0</v>
      </c>
      <c r="K154" s="13">
        <v>0</v>
      </c>
      <c r="L154" s="13"/>
      <c r="M154" s="13">
        <f t="shared" si="19"/>
        <v>0</v>
      </c>
      <c r="N154" s="13"/>
      <c r="O154" s="13">
        <f t="shared" si="20"/>
        <v>0</v>
      </c>
      <c r="P154" s="13"/>
      <c r="Q154" s="86">
        <f t="shared" si="21"/>
        <v>0</v>
      </c>
      <c r="R154" s="13">
        <v>952.3</v>
      </c>
      <c r="S154" s="13"/>
      <c r="T154" s="13">
        <f t="shared" si="22"/>
        <v>952.3</v>
      </c>
      <c r="U154" s="13"/>
      <c r="V154" s="13">
        <f t="shared" si="23"/>
        <v>952.3</v>
      </c>
      <c r="W154" s="13"/>
      <c r="X154" s="86">
        <f t="shared" si="24"/>
        <v>952.3</v>
      </c>
      <c r="Y154" s="3" t="s">
        <v>268</v>
      </c>
      <c r="AA154" s="23"/>
    </row>
    <row r="155" spans="1:28" ht="54" x14ac:dyDescent="0.35">
      <c r="A155" s="81" t="s">
        <v>269</v>
      </c>
      <c r="B155" s="89" t="s">
        <v>270</v>
      </c>
      <c r="C155" s="90" t="s">
        <v>26</v>
      </c>
      <c r="D155" s="13">
        <v>0</v>
      </c>
      <c r="E155" s="13"/>
      <c r="F155" s="13">
        <f t="shared" si="26"/>
        <v>0</v>
      </c>
      <c r="G155" s="13"/>
      <c r="H155" s="13">
        <f t="shared" si="25"/>
        <v>0</v>
      </c>
      <c r="I155" s="13"/>
      <c r="J155" s="86">
        <f t="shared" si="18"/>
        <v>0</v>
      </c>
      <c r="K155" s="13">
        <v>0</v>
      </c>
      <c r="L155" s="13"/>
      <c r="M155" s="13">
        <f t="shared" si="19"/>
        <v>0</v>
      </c>
      <c r="N155" s="13"/>
      <c r="O155" s="13">
        <f t="shared" si="20"/>
        <v>0</v>
      </c>
      <c r="P155" s="13"/>
      <c r="Q155" s="86">
        <f t="shared" si="21"/>
        <v>0</v>
      </c>
      <c r="R155" s="13">
        <v>952.3</v>
      </c>
      <c r="S155" s="13"/>
      <c r="T155" s="13">
        <f t="shared" si="22"/>
        <v>952.3</v>
      </c>
      <c r="U155" s="13"/>
      <c r="V155" s="13">
        <f t="shared" si="23"/>
        <v>952.3</v>
      </c>
      <c r="W155" s="13"/>
      <c r="X155" s="86">
        <f t="shared" si="24"/>
        <v>952.3</v>
      </c>
      <c r="Y155" s="3" t="s">
        <v>271</v>
      </c>
      <c r="AA155" s="23"/>
    </row>
    <row r="156" spans="1:28" ht="54" x14ac:dyDescent="0.35">
      <c r="A156" s="81" t="s">
        <v>272</v>
      </c>
      <c r="B156" s="89" t="s">
        <v>273</v>
      </c>
      <c r="C156" s="90" t="s">
        <v>26</v>
      </c>
      <c r="D156" s="13">
        <v>0</v>
      </c>
      <c r="E156" s="13"/>
      <c r="F156" s="13">
        <f t="shared" si="26"/>
        <v>0</v>
      </c>
      <c r="G156" s="13"/>
      <c r="H156" s="13">
        <f t="shared" si="25"/>
        <v>0</v>
      </c>
      <c r="I156" s="13"/>
      <c r="J156" s="86">
        <f t="shared" si="18"/>
        <v>0</v>
      </c>
      <c r="K156" s="13">
        <v>0</v>
      </c>
      <c r="L156" s="13"/>
      <c r="M156" s="13">
        <f t="shared" si="19"/>
        <v>0</v>
      </c>
      <c r="N156" s="13"/>
      <c r="O156" s="13">
        <f t="shared" si="20"/>
        <v>0</v>
      </c>
      <c r="P156" s="13"/>
      <c r="Q156" s="86">
        <f t="shared" si="21"/>
        <v>0</v>
      </c>
      <c r="R156" s="13">
        <v>952.3</v>
      </c>
      <c r="S156" s="13"/>
      <c r="T156" s="13">
        <f t="shared" si="22"/>
        <v>952.3</v>
      </c>
      <c r="U156" s="13"/>
      <c r="V156" s="13">
        <f t="shared" si="23"/>
        <v>952.3</v>
      </c>
      <c r="W156" s="13"/>
      <c r="X156" s="86">
        <f t="shared" si="24"/>
        <v>952.3</v>
      </c>
      <c r="Y156" s="3" t="s">
        <v>274</v>
      </c>
      <c r="AA156" s="23"/>
    </row>
    <row r="157" spans="1:28" ht="54" x14ac:dyDescent="0.35">
      <c r="A157" s="81" t="s">
        <v>275</v>
      </c>
      <c r="B157" s="89" t="s">
        <v>276</v>
      </c>
      <c r="C157" s="90" t="s">
        <v>26</v>
      </c>
      <c r="D157" s="13">
        <v>0</v>
      </c>
      <c r="E157" s="13"/>
      <c r="F157" s="13">
        <f t="shared" si="26"/>
        <v>0</v>
      </c>
      <c r="G157" s="13"/>
      <c r="H157" s="13">
        <f t="shared" si="25"/>
        <v>0</v>
      </c>
      <c r="I157" s="13"/>
      <c r="J157" s="86">
        <f t="shared" si="18"/>
        <v>0</v>
      </c>
      <c r="K157" s="13">
        <v>0</v>
      </c>
      <c r="L157" s="13"/>
      <c r="M157" s="13">
        <f t="shared" si="19"/>
        <v>0</v>
      </c>
      <c r="N157" s="13"/>
      <c r="O157" s="13">
        <f t="shared" si="20"/>
        <v>0</v>
      </c>
      <c r="P157" s="13"/>
      <c r="Q157" s="86">
        <f t="shared" si="21"/>
        <v>0</v>
      </c>
      <c r="R157" s="13">
        <v>952.2</v>
      </c>
      <c r="S157" s="13"/>
      <c r="T157" s="13">
        <f t="shared" si="22"/>
        <v>952.2</v>
      </c>
      <c r="U157" s="13"/>
      <c r="V157" s="13">
        <f t="shared" si="23"/>
        <v>952.2</v>
      </c>
      <c r="W157" s="13"/>
      <c r="X157" s="86">
        <f t="shared" si="24"/>
        <v>952.2</v>
      </c>
      <c r="Y157" s="3" t="s">
        <v>277</v>
      </c>
      <c r="AA157" s="23"/>
    </row>
    <row r="158" spans="1:28" ht="54" x14ac:dyDescent="0.35">
      <c r="A158" s="81" t="s">
        <v>278</v>
      </c>
      <c r="B158" s="89" t="s">
        <v>279</v>
      </c>
      <c r="C158" s="90" t="s">
        <v>26</v>
      </c>
      <c r="D158" s="13"/>
      <c r="E158" s="13"/>
      <c r="F158" s="13"/>
      <c r="G158" s="13">
        <v>25563.157999999999</v>
      </c>
      <c r="H158" s="13">
        <f t="shared" si="25"/>
        <v>25563.157999999999</v>
      </c>
      <c r="I158" s="13"/>
      <c r="J158" s="86">
        <f t="shared" si="18"/>
        <v>25563.157999999999</v>
      </c>
      <c r="K158" s="13"/>
      <c r="L158" s="13"/>
      <c r="M158" s="13"/>
      <c r="N158" s="42"/>
      <c r="O158" s="13">
        <f t="shared" si="20"/>
        <v>0</v>
      </c>
      <c r="P158" s="13"/>
      <c r="Q158" s="86">
        <f t="shared" si="21"/>
        <v>0</v>
      </c>
      <c r="R158" s="13"/>
      <c r="S158" s="13"/>
      <c r="T158" s="13"/>
      <c r="U158" s="42"/>
      <c r="V158" s="13">
        <f t="shared" si="23"/>
        <v>0</v>
      </c>
      <c r="W158" s="13"/>
      <c r="X158" s="86">
        <f t="shared" si="24"/>
        <v>0</v>
      </c>
      <c r="Y158" s="3" t="s">
        <v>280</v>
      </c>
      <c r="AA158" s="23"/>
    </row>
    <row r="159" spans="1:28" s="88" customFormat="1" ht="33.75" customHeight="1" x14ac:dyDescent="0.25">
      <c r="A159" s="78"/>
      <c r="B159" s="79" t="s">
        <v>281</v>
      </c>
      <c r="C159" s="80" t="s">
        <v>17</v>
      </c>
      <c r="D159" s="9">
        <f>D161+D160</f>
        <v>78136.5</v>
      </c>
      <c r="E159" s="9">
        <f>E161+E160</f>
        <v>0</v>
      </c>
      <c r="F159" s="9">
        <f t="shared" si="26"/>
        <v>78136.5</v>
      </c>
      <c r="G159" s="9">
        <f>G161+G160+G162+G163</f>
        <v>-2299.1219999999994</v>
      </c>
      <c r="H159" s="9">
        <f t="shared" si="25"/>
        <v>75837.377999999997</v>
      </c>
      <c r="I159" s="9">
        <f>I161+I160+I162+I163</f>
        <v>90.28</v>
      </c>
      <c r="J159" s="85">
        <f t="shared" si="18"/>
        <v>75927.657999999996</v>
      </c>
      <c r="K159" s="9">
        <f>K161+K160</f>
        <v>0</v>
      </c>
      <c r="L159" s="9">
        <f>L161+L160</f>
        <v>0</v>
      </c>
      <c r="M159" s="9">
        <f t="shared" si="19"/>
        <v>0</v>
      </c>
      <c r="N159" s="35">
        <f>N161+N160+N162+N163</f>
        <v>0</v>
      </c>
      <c r="O159" s="9">
        <f t="shared" si="20"/>
        <v>0</v>
      </c>
      <c r="P159" s="9">
        <f>P161+P160+P162+P163</f>
        <v>0</v>
      </c>
      <c r="Q159" s="85">
        <f t="shared" si="21"/>
        <v>0</v>
      </c>
      <c r="R159" s="9">
        <f>R161+R160</f>
        <v>0</v>
      </c>
      <c r="S159" s="9">
        <f>S161+S160</f>
        <v>0</v>
      </c>
      <c r="T159" s="9">
        <f t="shared" si="22"/>
        <v>0</v>
      </c>
      <c r="U159" s="35">
        <f>U161+U160+U162+U163</f>
        <v>31475.856</v>
      </c>
      <c r="V159" s="9">
        <f t="shared" si="23"/>
        <v>31475.856</v>
      </c>
      <c r="W159" s="9">
        <f>W161+W160+W162+W163</f>
        <v>0</v>
      </c>
      <c r="X159" s="85">
        <f t="shared" si="24"/>
        <v>31475.856</v>
      </c>
      <c r="Y159" s="10"/>
      <c r="Z159" s="11"/>
      <c r="AA159" s="8"/>
      <c r="AB159" s="8"/>
    </row>
    <row r="160" spans="1:28" ht="54" x14ac:dyDescent="0.35">
      <c r="A160" s="81" t="s">
        <v>282</v>
      </c>
      <c r="B160" s="89" t="s">
        <v>283</v>
      </c>
      <c r="C160" s="90" t="s">
        <v>26</v>
      </c>
      <c r="D160" s="13">
        <v>45427.9</v>
      </c>
      <c r="E160" s="13"/>
      <c r="F160" s="13">
        <f t="shared" si="26"/>
        <v>45427.9</v>
      </c>
      <c r="G160" s="13"/>
      <c r="H160" s="13">
        <f t="shared" si="25"/>
        <v>45427.9</v>
      </c>
      <c r="I160" s="13"/>
      <c r="J160" s="86">
        <f t="shared" si="18"/>
        <v>45427.9</v>
      </c>
      <c r="K160" s="13">
        <v>0</v>
      </c>
      <c r="L160" s="13"/>
      <c r="M160" s="13">
        <f t="shared" si="19"/>
        <v>0</v>
      </c>
      <c r="N160" s="13"/>
      <c r="O160" s="13">
        <f t="shared" si="20"/>
        <v>0</v>
      </c>
      <c r="P160" s="13"/>
      <c r="Q160" s="86">
        <f t="shared" si="21"/>
        <v>0</v>
      </c>
      <c r="R160" s="13">
        <v>0</v>
      </c>
      <c r="S160" s="13"/>
      <c r="T160" s="13">
        <f t="shared" si="22"/>
        <v>0</v>
      </c>
      <c r="U160" s="13"/>
      <c r="V160" s="13">
        <f t="shared" si="23"/>
        <v>0</v>
      </c>
      <c r="W160" s="13"/>
      <c r="X160" s="86">
        <f t="shared" si="24"/>
        <v>0</v>
      </c>
      <c r="Y160" s="3" t="s">
        <v>284</v>
      </c>
      <c r="AA160" s="23"/>
    </row>
    <row r="161" spans="1:28" ht="54" x14ac:dyDescent="0.35">
      <c r="A161" s="81" t="s">
        <v>285</v>
      </c>
      <c r="B161" s="89" t="s">
        <v>286</v>
      </c>
      <c r="C161" s="90" t="s">
        <v>26</v>
      </c>
      <c r="D161" s="13">
        <v>32708.6</v>
      </c>
      <c r="E161" s="13"/>
      <c r="F161" s="13">
        <f t="shared" si="26"/>
        <v>32708.6</v>
      </c>
      <c r="G161" s="13">
        <v>-31475.856</v>
      </c>
      <c r="H161" s="13">
        <f t="shared" si="25"/>
        <v>1232.7439999999988</v>
      </c>
      <c r="I161" s="13"/>
      <c r="J161" s="86">
        <f t="shared" si="18"/>
        <v>1232.7439999999988</v>
      </c>
      <c r="K161" s="13">
        <v>0</v>
      </c>
      <c r="L161" s="13"/>
      <c r="M161" s="13">
        <f t="shared" si="19"/>
        <v>0</v>
      </c>
      <c r="N161" s="13"/>
      <c r="O161" s="13">
        <f t="shared" si="20"/>
        <v>0</v>
      </c>
      <c r="P161" s="13"/>
      <c r="Q161" s="86">
        <f t="shared" si="21"/>
        <v>0</v>
      </c>
      <c r="R161" s="13">
        <v>0</v>
      </c>
      <c r="S161" s="13"/>
      <c r="T161" s="13">
        <f t="shared" si="22"/>
        <v>0</v>
      </c>
      <c r="U161" s="13">
        <v>31475.856</v>
      </c>
      <c r="V161" s="13">
        <f t="shared" si="23"/>
        <v>31475.856</v>
      </c>
      <c r="W161" s="13"/>
      <c r="X161" s="86">
        <f t="shared" si="24"/>
        <v>31475.856</v>
      </c>
      <c r="Y161" s="3" t="s">
        <v>287</v>
      </c>
      <c r="AA161" s="23"/>
    </row>
    <row r="162" spans="1:28" ht="54" x14ac:dyDescent="0.35">
      <c r="A162" s="81" t="s">
        <v>288</v>
      </c>
      <c r="B162" s="89" t="s">
        <v>289</v>
      </c>
      <c r="C162" s="90" t="s">
        <v>26</v>
      </c>
      <c r="D162" s="13"/>
      <c r="E162" s="13"/>
      <c r="F162" s="13"/>
      <c r="G162" s="13">
        <v>7557.8530000000001</v>
      </c>
      <c r="H162" s="13">
        <f t="shared" si="25"/>
        <v>7557.8530000000001</v>
      </c>
      <c r="I162" s="13"/>
      <c r="J162" s="86">
        <f t="shared" si="18"/>
        <v>7557.8530000000001</v>
      </c>
      <c r="K162" s="13"/>
      <c r="L162" s="13"/>
      <c r="M162" s="13"/>
      <c r="N162" s="13"/>
      <c r="O162" s="13">
        <f t="shared" si="20"/>
        <v>0</v>
      </c>
      <c r="P162" s="13"/>
      <c r="Q162" s="86">
        <f t="shared" si="21"/>
        <v>0</v>
      </c>
      <c r="R162" s="13"/>
      <c r="S162" s="13"/>
      <c r="T162" s="13"/>
      <c r="U162" s="13"/>
      <c r="V162" s="13">
        <f t="shared" si="23"/>
        <v>0</v>
      </c>
      <c r="W162" s="13"/>
      <c r="X162" s="86">
        <f t="shared" si="24"/>
        <v>0</v>
      </c>
      <c r="Y162" s="3" t="s">
        <v>290</v>
      </c>
      <c r="AA162" s="23"/>
    </row>
    <row r="163" spans="1:28" ht="54" x14ac:dyDescent="0.35">
      <c r="A163" s="81" t="s">
        <v>291</v>
      </c>
      <c r="B163" s="89" t="s">
        <v>292</v>
      </c>
      <c r="C163" s="90" t="s">
        <v>26</v>
      </c>
      <c r="D163" s="13"/>
      <c r="E163" s="13"/>
      <c r="F163" s="13"/>
      <c r="G163" s="13">
        <v>21618.881000000001</v>
      </c>
      <c r="H163" s="13">
        <f t="shared" si="25"/>
        <v>21618.881000000001</v>
      </c>
      <c r="I163" s="13">
        <v>90.28</v>
      </c>
      <c r="J163" s="86">
        <f t="shared" si="18"/>
        <v>21709.161</v>
      </c>
      <c r="K163" s="13"/>
      <c r="L163" s="13"/>
      <c r="M163" s="13"/>
      <c r="N163" s="13"/>
      <c r="O163" s="13">
        <f t="shared" si="20"/>
        <v>0</v>
      </c>
      <c r="P163" s="13"/>
      <c r="Q163" s="86">
        <f t="shared" si="21"/>
        <v>0</v>
      </c>
      <c r="R163" s="13"/>
      <c r="S163" s="13"/>
      <c r="T163" s="13"/>
      <c r="U163" s="13"/>
      <c r="V163" s="13">
        <f t="shared" si="23"/>
        <v>0</v>
      </c>
      <c r="W163" s="13"/>
      <c r="X163" s="86">
        <f t="shared" si="24"/>
        <v>0</v>
      </c>
      <c r="Y163" s="3" t="s">
        <v>293</v>
      </c>
      <c r="AA163" s="23"/>
    </row>
    <row r="164" spans="1:28" s="88" customFormat="1" ht="33.75" customHeight="1" x14ac:dyDescent="0.25">
      <c r="A164" s="78"/>
      <c r="B164" s="103" t="s">
        <v>294</v>
      </c>
      <c r="C164" s="103"/>
      <c r="D164" s="9">
        <f>D18+D50+D96+D107+D133+D136+D159</f>
        <v>6956538.7000000002</v>
      </c>
      <c r="E164" s="9">
        <f>E18+E50+E96+E107+E133+E136+E159</f>
        <v>133087.533</v>
      </c>
      <c r="F164" s="9">
        <f t="shared" si="26"/>
        <v>7089626.233</v>
      </c>
      <c r="G164" s="9">
        <f>G18+G50+G96+G107+G133+G136+G159</f>
        <v>-145623.29302000001</v>
      </c>
      <c r="H164" s="9">
        <f t="shared" si="25"/>
        <v>6944002.9399800003</v>
      </c>
      <c r="I164" s="9">
        <f>I18+I50+I96+I107+I133+I136+I159</f>
        <v>-319061.04900000012</v>
      </c>
      <c r="J164" s="85">
        <f t="shared" si="18"/>
        <v>6624941.8909799997</v>
      </c>
      <c r="K164" s="9">
        <f>K18+K50+K96+K107+K133+K136+K159</f>
        <v>8185245.5999999996</v>
      </c>
      <c r="L164" s="9">
        <f>L18+L50+L96+L107+L133+L136+L159</f>
        <v>42256</v>
      </c>
      <c r="M164" s="9">
        <f t="shared" si="19"/>
        <v>8227501.5999999996</v>
      </c>
      <c r="N164" s="9">
        <f>N18+N50+N96+N107+N133+N136+N159</f>
        <v>-348733.03099999996</v>
      </c>
      <c r="O164" s="9">
        <f t="shared" si="20"/>
        <v>7878768.5690000001</v>
      </c>
      <c r="P164" s="9">
        <f>P18+P50+P96+P107+P133+P136+P159</f>
        <v>-428296.21399999998</v>
      </c>
      <c r="Q164" s="85">
        <f t="shared" si="21"/>
        <v>7450472.3550000004</v>
      </c>
      <c r="R164" s="9">
        <f>R18+R50+R96+R107+R133+R136+R159</f>
        <v>3001787.1000000006</v>
      </c>
      <c r="S164" s="9">
        <f>S18+S50+S96+S107+S133+S136+S159</f>
        <v>0</v>
      </c>
      <c r="T164" s="9">
        <f t="shared" si="22"/>
        <v>3001787.1000000006</v>
      </c>
      <c r="U164" s="9">
        <f>U18+U50+U96+U107+U133+U136+U159</f>
        <v>704085.82300000009</v>
      </c>
      <c r="V164" s="9">
        <f t="shared" si="23"/>
        <v>3705872.9230000004</v>
      </c>
      <c r="W164" s="9">
        <f>W18+W50+W96+W107+W133+W136+W159</f>
        <v>41639.83</v>
      </c>
      <c r="X164" s="85">
        <f t="shared" si="24"/>
        <v>3747512.7530000005</v>
      </c>
      <c r="Y164" s="10"/>
      <c r="Z164" s="11"/>
      <c r="AA164" s="8"/>
      <c r="AB164" s="8"/>
    </row>
    <row r="165" spans="1:28" x14ac:dyDescent="0.35">
      <c r="A165" s="81"/>
      <c r="B165" s="98" t="s">
        <v>295</v>
      </c>
      <c r="C165" s="98"/>
      <c r="D165" s="13"/>
      <c r="E165" s="13"/>
      <c r="F165" s="13"/>
      <c r="G165" s="13"/>
      <c r="H165" s="13"/>
      <c r="I165" s="13"/>
      <c r="J165" s="86"/>
      <c r="K165" s="13"/>
      <c r="L165" s="13"/>
      <c r="M165" s="13"/>
      <c r="N165" s="13"/>
      <c r="O165" s="13"/>
      <c r="P165" s="13"/>
      <c r="Q165" s="86"/>
      <c r="R165" s="13"/>
      <c r="S165" s="13"/>
      <c r="T165" s="13"/>
      <c r="U165" s="13"/>
      <c r="V165" s="13"/>
      <c r="W165" s="13"/>
      <c r="X165" s="86"/>
      <c r="AA165" s="23"/>
    </row>
    <row r="166" spans="1:28" x14ac:dyDescent="0.35">
      <c r="A166" s="81"/>
      <c r="B166" s="97" t="s">
        <v>21</v>
      </c>
      <c r="C166" s="104"/>
      <c r="D166" s="13">
        <f>D21+D53+D99</f>
        <v>2576393</v>
      </c>
      <c r="E166" s="13">
        <f>E21+E53+E99</f>
        <v>0</v>
      </c>
      <c r="F166" s="13">
        <f t="shared" si="26"/>
        <v>2576393</v>
      </c>
      <c r="G166" s="13">
        <f>G21+G53+G99</f>
        <v>0</v>
      </c>
      <c r="H166" s="13">
        <f t="shared" si="25"/>
        <v>2576393</v>
      </c>
      <c r="I166" s="13">
        <f>I21+I53+I99</f>
        <v>0</v>
      </c>
      <c r="J166" s="86">
        <f t="shared" si="18"/>
        <v>2576393</v>
      </c>
      <c r="K166" s="13">
        <f>K21+K53+K99</f>
        <v>2710335.1</v>
      </c>
      <c r="L166" s="13">
        <f>L21+L53+L99</f>
        <v>0</v>
      </c>
      <c r="M166" s="13">
        <f t="shared" si="19"/>
        <v>2710335.1</v>
      </c>
      <c r="N166" s="13">
        <f>N21+N53+N99</f>
        <v>0</v>
      </c>
      <c r="O166" s="13">
        <f t="shared" si="20"/>
        <v>2710335.1</v>
      </c>
      <c r="P166" s="13">
        <f>P21+P53+P99</f>
        <v>0</v>
      </c>
      <c r="Q166" s="86">
        <f t="shared" si="21"/>
        <v>2710335.1</v>
      </c>
      <c r="R166" s="13">
        <f>R21+R53+R99</f>
        <v>1012081.6000000001</v>
      </c>
      <c r="S166" s="13">
        <f>S21+S53+S99</f>
        <v>0</v>
      </c>
      <c r="T166" s="13">
        <f t="shared" si="22"/>
        <v>1012081.6000000001</v>
      </c>
      <c r="U166" s="13">
        <f>U21+U53+U99</f>
        <v>0</v>
      </c>
      <c r="V166" s="13">
        <f t="shared" si="23"/>
        <v>1012081.6000000001</v>
      </c>
      <c r="W166" s="13">
        <f>W21+W53+W99</f>
        <v>0</v>
      </c>
      <c r="X166" s="86">
        <f t="shared" si="24"/>
        <v>1012081.6000000001</v>
      </c>
      <c r="AA166" s="23"/>
    </row>
    <row r="167" spans="1:28" x14ac:dyDescent="0.35">
      <c r="A167" s="81"/>
      <c r="B167" s="98" t="s">
        <v>162</v>
      </c>
      <c r="C167" s="98"/>
      <c r="D167" s="13">
        <f>D110</f>
        <v>30161.7</v>
      </c>
      <c r="E167" s="13">
        <f>E110</f>
        <v>0</v>
      </c>
      <c r="F167" s="13">
        <f t="shared" si="26"/>
        <v>30161.7</v>
      </c>
      <c r="G167" s="13">
        <f>G110</f>
        <v>0</v>
      </c>
      <c r="H167" s="13">
        <f t="shared" si="25"/>
        <v>30161.7</v>
      </c>
      <c r="I167" s="13">
        <f>I110</f>
        <v>0</v>
      </c>
      <c r="J167" s="86">
        <f t="shared" ref="J167:J175" si="27">H167+I167</f>
        <v>30161.7</v>
      </c>
      <c r="K167" s="13">
        <f>K110</f>
        <v>0</v>
      </c>
      <c r="L167" s="13">
        <f>L110</f>
        <v>0</v>
      </c>
      <c r="M167" s="13">
        <f t="shared" ref="M167:M175" si="28">K167+L167</f>
        <v>0</v>
      </c>
      <c r="N167" s="13">
        <f>N110</f>
        <v>0</v>
      </c>
      <c r="O167" s="13">
        <f t="shared" ref="O167:O175" si="29">M167+N167</f>
        <v>0</v>
      </c>
      <c r="P167" s="13">
        <f>P110</f>
        <v>0</v>
      </c>
      <c r="Q167" s="86">
        <f t="shared" ref="Q167:Q175" si="30">O167+P167</f>
        <v>0</v>
      </c>
      <c r="R167" s="13">
        <f>R110</f>
        <v>145103.1</v>
      </c>
      <c r="S167" s="13">
        <f>S110</f>
        <v>0</v>
      </c>
      <c r="T167" s="13">
        <f t="shared" ref="T167:T175" si="31">R167+S167</f>
        <v>145103.1</v>
      </c>
      <c r="U167" s="13">
        <f>U110</f>
        <v>0</v>
      </c>
      <c r="V167" s="13">
        <f t="shared" ref="V167:V175" si="32">T167+U167</f>
        <v>145103.1</v>
      </c>
      <c r="W167" s="13">
        <f>W110</f>
        <v>0</v>
      </c>
      <c r="X167" s="86">
        <f t="shared" ref="X167:X175" si="33">V167+W167</f>
        <v>145103.1</v>
      </c>
      <c r="AA167" s="23"/>
    </row>
    <row r="168" spans="1:28" x14ac:dyDescent="0.35">
      <c r="A168" s="81"/>
      <c r="B168" s="97" t="s">
        <v>22</v>
      </c>
      <c r="C168" s="104"/>
      <c r="D168" s="13">
        <f>D54+D22</f>
        <v>1630035</v>
      </c>
      <c r="E168" s="13">
        <f>E54+E22</f>
        <v>0</v>
      </c>
      <c r="F168" s="13">
        <f t="shared" si="26"/>
        <v>1630035</v>
      </c>
      <c r="G168" s="13">
        <f>G54+G22</f>
        <v>0</v>
      </c>
      <c r="H168" s="13">
        <f t="shared" si="25"/>
        <v>1630035</v>
      </c>
      <c r="I168" s="13">
        <f>I54+I22</f>
        <v>0</v>
      </c>
      <c r="J168" s="86">
        <f t="shared" si="27"/>
        <v>1630035</v>
      </c>
      <c r="K168" s="13">
        <f>K54+K22</f>
        <v>1745190.9</v>
      </c>
      <c r="L168" s="13">
        <f>L54+L22</f>
        <v>0</v>
      </c>
      <c r="M168" s="13">
        <f t="shared" si="28"/>
        <v>1745190.9</v>
      </c>
      <c r="N168" s="13">
        <f>N54+N22</f>
        <v>0</v>
      </c>
      <c r="O168" s="13">
        <f t="shared" si="29"/>
        <v>1745190.9</v>
      </c>
      <c r="P168" s="13">
        <f>P54+P22</f>
        <v>0</v>
      </c>
      <c r="Q168" s="86">
        <f t="shared" si="30"/>
        <v>1745190.9</v>
      </c>
      <c r="R168" s="13">
        <f>R54+R22</f>
        <v>992894.39999999991</v>
      </c>
      <c r="S168" s="13">
        <f>S54+S22</f>
        <v>0</v>
      </c>
      <c r="T168" s="13">
        <f t="shared" si="31"/>
        <v>992894.39999999991</v>
      </c>
      <c r="U168" s="13">
        <f>U54+U22</f>
        <v>0</v>
      </c>
      <c r="V168" s="13">
        <f t="shared" si="32"/>
        <v>992894.39999999991</v>
      </c>
      <c r="W168" s="13">
        <f>W54+W22</f>
        <v>0</v>
      </c>
      <c r="X168" s="86">
        <f t="shared" si="33"/>
        <v>992894.39999999991</v>
      </c>
      <c r="AA168" s="23"/>
    </row>
    <row r="169" spans="1:28" x14ac:dyDescent="0.35">
      <c r="A169" s="81"/>
      <c r="B169" s="101" t="s">
        <v>23</v>
      </c>
      <c r="C169" s="102"/>
      <c r="D169" s="13">
        <f>D23</f>
        <v>581.1</v>
      </c>
      <c r="E169" s="13">
        <f>E23</f>
        <v>0</v>
      </c>
      <c r="F169" s="13">
        <f t="shared" si="26"/>
        <v>581.1</v>
      </c>
      <c r="G169" s="13">
        <f>G23</f>
        <v>7588.5489799999996</v>
      </c>
      <c r="H169" s="13">
        <f t="shared" si="25"/>
        <v>8169.6489799999999</v>
      </c>
      <c r="I169" s="13">
        <f>I23</f>
        <v>0</v>
      </c>
      <c r="J169" s="86">
        <f t="shared" si="27"/>
        <v>8169.6489799999999</v>
      </c>
      <c r="K169" s="13">
        <f>K23</f>
        <v>0</v>
      </c>
      <c r="L169" s="13">
        <f>L23</f>
        <v>0</v>
      </c>
      <c r="M169" s="13">
        <f t="shared" si="28"/>
        <v>0</v>
      </c>
      <c r="N169" s="13">
        <f>N23</f>
        <v>0</v>
      </c>
      <c r="O169" s="13">
        <f t="shared" si="29"/>
        <v>0</v>
      </c>
      <c r="P169" s="13">
        <f>P23</f>
        <v>0</v>
      </c>
      <c r="Q169" s="86">
        <f t="shared" si="30"/>
        <v>0</v>
      </c>
      <c r="R169" s="13">
        <f>R23</f>
        <v>0</v>
      </c>
      <c r="S169" s="13">
        <f>S23</f>
        <v>0</v>
      </c>
      <c r="T169" s="13">
        <f t="shared" si="31"/>
        <v>0</v>
      </c>
      <c r="U169" s="13">
        <f>U23</f>
        <v>0</v>
      </c>
      <c r="V169" s="13">
        <f t="shared" si="32"/>
        <v>0</v>
      </c>
      <c r="W169" s="13">
        <f>W23</f>
        <v>0</v>
      </c>
      <c r="X169" s="86">
        <f t="shared" si="33"/>
        <v>0</v>
      </c>
      <c r="AA169" s="23"/>
    </row>
    <row r="170" spans="1:28" x14ac:dyDescent="0.35">
      <c r="A170" s="81"/>
      <c r="B170" s="98" t="s">
        <v>296</v>
      </c>
      <c r="C170" s="98"/>
      <c r="D170" s="61"/>
      <c r="E170" s="61"/>
      <c r="F170" s="61"/>
      <c r="G170" s="61"/>
      <c r="H170" s="61"/>
      <c r="I170" s="61"/>
      <c r="J170" s="95"/>
      <c r="K170" s="13"/>
      <c r="L170" s="13"/>
      <c r="M170" s="13"/>
      <c r="N170" s="13"/>
      <c r="O170" s="13"/>
      <c r="P170" s="13"/>
      <c r="Q170" s="86"/>
      <c r="R170" s="13"/>
      <c r="S170" s="13"/>
      <c r="T170" s="13"/>
      <c r="U170" s="13"/>
      <c r="V170" s="13"/>
      <c r="W170" s="13"/>
      <c r="X170" s="86"/>
      <c r="AA170" s="23"/>
    </row>
    <row r="171" spans="1:28" x14ac:dyDescent="0.35">
      <c r="A171" s="81"/>
      <c r="B171" s="98" t="s">
        <v>297</v>
      </c>
      <c r="C171" s="98"/>
      <c r="D171" s="13">
        <f>D24+D34+D40+D45+D48+D137+D138+D139+D140+D141+D142+D143+D144+D145+D146+D147+D148+D149+D150+D151+D152+D153+D154+D155+D156+D157+D160+D161+D55+D56+D57+D58+D59+D60+D61+D62+D63+D64+D65+D66+D134+D135+D100</f>
        <v>2992108.4000000004</v>
      </c>
      <c r="E171" s="13">
        <f>E24+E34+E40+E45+E48+E137+E138+E139+E140+E141+E142+E143+E144+E145+E146+E147+E148+E149+E150+E151+E152+E153+E154+E155+E156+E157+E160+E161+E55+E56+E57+E58+E59+E60+E61+E62+E63+E64+E65+E66+E134+E135+E100+E87+E88+E89+E90+E91+E92</f>
        <v>56730.733</v>
      </c>
      <c r="F171" s="13">
        <f t="shared" si="26"/>
        <v>3048839.1330000004</v>
      </c>
      <c r="G171" s="13">
        <f>G24+G34+G40+G45+G48+G137+G138+G139+G140+G141+G142+G143+G144+G145+G146+G147+G148+G149+G150+G151+G152+G153+G154+G155+G156+G157+G160+G161+G55+G56+G57+G58+G59+G60+G61+G62+G63+G64+G65+G66+G134+G135+G100+G87+G88+G89+G90+G91+G92+G93+G162+G163+G49+G158+G94</f>
        <v>-289399.36202</v>
      </c>
      <c r="H171" s="13">
        <f t="shared" si="25"/>
        <v>2759439.7709800005</v>
      </c>
      <c r="I171" s="13">
        <f>I24+I34+I40+I45+I48+I137+I138+I139+I140+I141+I142+I143+I144+I145+I146+I147+I148+I149+I150+I151+I152+I153+I154+I155+I156+I157+I160+I161+I55+I56+I57+I58+I59+I60+I61+I62+I63+I64+I65+I66+I134+I135+I100+I87+I88+I89+I90+I91+I92+I93+I162+I163+I49+I158+I94</f>
        <v>-26687.225999999995</v>
      </c>
      <c r="J171" s="86">
        <f t="shared" si="27"/>
        <v>2732752.5449800007</v>
      </c>
      <c r="K171" s="13">
        <f>K24+K34+K40+K45+K48+K137+K138+K139+K140+K141+K142+K143+K144+K145+K146+K147+K148+K149+K150+K151+K152+K153+K154+K155+K156+K157+K160+K161+K55+K56+K57+K58+K59+K60+K61+K62+K63+K64+K65+K66+K134+K135+K100</f>
        <v>3205073.7</v>
      </c>
      <c r="L171" s="42">
        <f>L24+L34+L40+L45+L48+L137+L138+L139+L140+L141+L142+L143+L144+L145+L146+L147+L148+L149+L150+L151+L152+L153+L154+L155+L156+L157+L160+L161+L55+L56+L57+L58+L59+L60+L61+L62+L63+L64+L65+L66+L134+L135+L100+L87+L88+L89+L90+L91+L92</f>
        <v>42256</v>
      </c>
      <c r="M171" s="13">
        <f t="shared" si="28"/>
        <v>3247329.7</v>
      </c>
      <c r="N171" s="42">
        <f>N24+N34+N40+N45+N48+N137+N138+N139+N140+N141+N142+N143+N144+N145+N146+N147+N148+N149+N150+N151+N152+N153+N154+N155+N156+N157+N160+N161+N55+N56+N57+N58+N59+N60+N61+N62+N63+N64+N65+N66+N134+N135+N100+N87+N88+N89+N90+N91+N92+N93+N162+N163+N49+N158+N94</f>
        <v>130249.769</v>
      </c>
      <c r="O171" s="13">
        <f t="shared" si="29"/>
        <v>3377579.469</v>
      </c>
      <c r="P171" s="13">
        <f>P24+P34+P40+P45+P48+P137+P138+P139+P140+P141+P142+P143+P144+P145+P146+P147+P148+P149+P150+P151+P152+P153+P154+P155+P156+P157+P160+P161+P55+P56+P57+P58+P59+P60+P61+P62+P63+P64+P65+P66+P134+P135+P100+P87+P88+P89+P90+P91+P92+P93+P162+P163+P49+P158+P94</f>
        <v>-128980.98522999999</v>
      </c>
      <c r="Q171" s="86">
        <f t="shared" si="30"/>
        <v>3248598.4837699998</v>
      </c>
      <c r="R171" s="13">
        <f>R24+R34+R40+R45+R48+R137+R138+R139+R140+R141+R142+R143+R144+R145+R146+R147+R148+R149+R150+R151+R152+R153+R154+R155+R156+R157+R160+R161+R55+R56+R57+R58+R59+R60+R61+R62+R63+R64+R65+R66+R134+R135+R100</f>
        <v>51708.000000000015</v>
      </c>
      <c r="S171" s="42">
        <f>S24+S34+S40+S45+S48+S137+S138+S139+S140+S141+S142+S143+S144+S145+S146+S147+S148+S149+S150+S151+S152+S153+S154+S155+S156+S157+S160+S161+S55+S56+S57+S58+S59+S60+S61+S62+S63+S64+S65+S66+S134+S135+S100+S87+S88+S89+S90+S91+S92</f>
        <v>0</v>
      </c>
      <c r="T171" s="13">
        <f t="shared" si="31"/>
        <v>51708.000000000015</v>
      </c>
      <c r="U171" s="42">
        <f>U24+U34+U40+U45+U48+U137+U138+U139+U140+U141+U142+U143+U144+U145+U146+U147+U148+U149+U150+U151+U152+U153+U154+U155+U156+U157+U160+U161+U55+U56+U57+U58+U59+U60+U61+U62+U63+U64+U65+U66+U134+U135+U100+U87+U88+U89+U90+U91+U92+U93+U162+U163+U49+U158+U94</f>
        <v>225103.02299999999</v>
      </c>
      <c r="V171" s="13">
        <f t="shared" si="32"/>
        <v>276811.02299999999</v>
      </c>
      <c r="W171" s="13">
        <f>W24+W34+W40+W45+W48+W137+W138+W139+W140+W141+W142+W143+W144+W145+W146+W147+W148+W149+W150+W151+W152+W153+W154+W155+W156+W157+W160+W161+W55+W56+W57+W58+W59+W60+W61+W62+W63+W64+W65+W66+W134+W135+W100+W87+W88+W89+W90+W91+W92+W93+W162+W163+W49+W158+W94</f>
        <v>41639.83</v>
      </c>
      <c r="X171" s="86">
        <f t="shared" si="33"/>
        <v>318450.853</v>
      </c>
      <c r="AA171" s="23"/>
    </row>
    <row r="172" spans="1:28" x14ac:dyDescent="0.35">
      <c r="A172" s="81"/>
      <c r="B172" s="98" t="s">
        <v>32</v>
      </c>
      <c r="C172" s="98"/>
      <c r="D172" s="13">
        <f>D29</f>
        <v>54620.700000000004</v>
      </c>
      <c r="E172" s="13">
        <f>E29</f>
        <v>0</v>
      </c>
      <c r="F172" s="13">
        <f t="shared" si="26"/>
        <v>54620.700000000004</v>
      </c>
      <c r="G172" s="13">
        <f>G29</f>
        <v>0</v>
      </c>
      <c r="H172" s="13">
        <f t="shared" si="25"/>
        <v>54620.700000000004</v>
      </c>
      <c r="I172" s="13">
        <f>I29</f>
        <v>-54620.700000000004</v>
      </c>
      <c r="J172" s="86">
        <f t="shared" si="27"/>
        <v>0</v>
      </c>
      <c r="K172" s="13">
        <f>K29</f>
        <v>0</v>
      </c>
      <c r="L172" s="13">
        <f>L29</f>
        <v>0</v>
      </c>
      <c r="M172" s="13">
        <f t="shared" si="28"/>
        <v>0</v>
      </c>
      <c r="N172" s="13">
        <f>N29</f>
        <v>0</v>
      </c>
      <c r="O172" s="13">
        <f t="shared" si="29"/>
        <v>0</v>
      </c>
      <c r="P172" s="13">
        <f>P29</f>
        <v>121902.88923</v>
      </c>
      <c r="Q172" s="86">
        <f t="shared" si="30"/>
        <v>121902.88923</v>
      </c>
      <c r="R172" s="13">
        <f>R29</f>
        <v>0</v>
      </c>
      <c r="S172" s="13">
        <f>S29</f>
        <v>0</v>
      </c>
      <c r="T172" s="13">
        <f t="shared" si="31"/>
        <v>0</v>
      </c>
      <c r="U172" s="13">
        <f>U29</f>
        <v>0</v>
      </c>
      <c r="V172" s="13">
        <f t="shared" si="32"/>
        <v>0</v>
      </c>
      <c r="W172" s="13">
        <f>W29</f>
        <v>0</v>
      </c>
      <c r="X172" s="86">
        <f t="shared" si="33"/>
        <v>0</v>
      </c>
      <c r="AA172" s="23"/>
    </row>
    <row r="173" spans="1:28" x14ac:dyDescent="0.35">
      <c r="A173" s="81"/>
      <c r="B173" s="97" t="s">
        <v>111</v>
      </c>
      <c r="C173" s="98"/>
      <c r="D173" s="13">
        <f>D75+D80+D83</f>
        <v>3018607.5</v>
      </c>
      <c r="E173" s="13">
        <f>E75+E80+E83</f>
        <v>0</v>
      </c>
      <c r="F173" s="13">
        <f t="shared" si="26"/>
        <v>3018607.5</v>
      </c>
      <c r="G173" s="13">
        <f>G75+G80+G83</f>
        <v>64540.538</v>
      </c>
      <c r="H173" s="13">
        <f t="shared" si="25"/>
        <v>3083148.0380000002</v>
      </c>
      <c r="I173" s="13">
        <f>I75+I80+I83</f>
        <v>-34690.845000000088</v>
      </c>
      <c r="J173" s="86">
        <f t="shared" si="27"/>
        <v>3048457.193</v>
      </c>
      <c r="K173" s="13">
        <f>K75+K80+K83</f>
        <v>2861408.8</v>
      </c>
      <c r="L173" s="13">
        <f>L75+L80+L83</f>
        <v>0</v>
      </c>
      <c r="M173" s="13">
        <f t="shared" si="28"/>
        <v>2861408.8</v>
      </c>
      <c r="N173" s="13">
        <f>N75+N80+N83</f>
        <v>0</v>
      </c>
      <c r="O173" s="13">
        <f t="shared" si="29"/>
        <v>2861408.8</v>
      </c>
      <c r="P173" s="13">
        <f>P75+P80+P83</f>
        <v>-48329.347999999998</v>
      </c>
      <c r="Q173" s="86">
        <f t="shared" si="30"/>
        <v>2813079.4519999996</v>
      </c>
      <c r="R173" s="13">
        <f>R75+R80+R83</f>
        <v>2804976.0000000005</v>
      </c>
      <c r="S173" s="13">
        <f>S75+S80+S83</f>
        <v>0</v>
      </c>
      <c r="T173" s="13">
        <f t="shared" si="31"/>
        <v>2804976.0000000005</v>
      </c>
      <c r="U173" s="13">
        <f>U75+U80+U83</f>
        <v>0</v>
      </c>
      <c r="V173" s="13">
        <f t="shared" si="32"/>
        <v>2804976.0000000005</v>
      </c>
      <c r="W173" s="13">
        <f>W75+W80+W83</f>
        <v>0</v>
      </c>
      <c r="X173" s="86">
        <f t="shared" si="33"/>
        <v>2804976.0000000005</v>
      </c>
      <c r="AA173" s="23"/>
    </row>
    <row r="174" spans="1:28" x14ac:dyDescent="0.35">
      <c r="A174" s="81"/>
      <c r="B174" s="97" t="s">
        <v>153</v>
      </c>
      <c r="C174" s="98"/>
      <c r="D174" s="13">
        <f>D101+D105+D111+D115+D116+D120+D121+D122+D123+D124+D125+D126+D127+D128+D129</f>
        <v>688662.5</v>
      </c>
      <c r="E174" s="13">
        <f>E101+E105+E111+E115+E116+E120+E121+E122+E123+E124+E125+E126+E127+E128+E129+E130</f>
        <v>80016.800000000003</v>
      </c>
      <c r="F174" s="13">
        <f t="shared" si="26"/>
        <v>768679.3</v>
      </c>
      <c r="G174" s="13">
        <f>G101+G105+G111+G115+G116+G120+G121+G122+G123+G124+G125+G126+G127+G128+G129+G130+G131+G132</f>
        <v>78805.370999999999</v>
      </c>
      <c r="H174" s="13">
        <f t="shared" si="25"/>
        <v>847484.67100000009</v>
      </c>
      <c r="I174" s="13">
        <f>I101+I105+I111+I115+I116+I120+I121+I122+I123+I124+I125+I126+I127+I128+I129+I130+I131+I132</f>
        <v>-207510.772</v>
      </c>
      <c r="J174" s="86">
        <f t="shared" si="27"/>
        <v>639973.89900000009</v>
      </c>
      <c r="K174" s="13">
        <f>K101+K105+K111+K115+K116+K120+K121+K122+K123+K124+K125+K126+K127+K128+K129</f>
        <v>2041719.1</v>
      </c>
      <c r="L174" s="42">
        <f>L101+L105+L111+L115+L116+L120+L121+L122+L123+L124+L125+L126+L127+L128+L129+L130</f>
        <v>0</v>
      </c>
      <c r="M174" s="13">
        <f t="shared" si="28"/>
        <v>2041719.1</v>
      </c>
      <c r="N174" s="42">
        <f>N101+N105+N111+N115+N116+N120+N121+N122+N123+N124+N125+N126+N127+N128+N129+N130+N131+N132</f>
        <v>-478982.8</v>
      </c>
      <c r="O174" s="13">
        <f t="shared" si="29"/>
        <v>1562736.3</v>
      </c>
      <c r="P174" s="13">
        <f>P101+P105+P111+P115+P116+P120+P121+P122+P123+P124+P125+P126+P127+P128+P129+P130+P131+P132</f>
        <v>-372888.77</v>
      </c>
      <c r="Q174" s="86">
        <f t="shared" si="30"/>
        <v>1189847.53</v>
      </c>
      <c r="R174" s="13">
        <f>R101+R105+R111+R115+R116+R120+R121+R122+R123+R124+R125+R126+R127+R128+R129</f>
        <v>145103.1</v>
      </c>
      <c r="S174" s="42">
        <f>S101+S105+S111+S115+S116+S120+S121+S122+S123+S124+S125+S126+S127+S128+S129+S130</f>
        <v>0</v>
      </c>
      <c r="T174" s="13">
        <f t="shared" si="31"/>
        <v>145103.1</v>
      </c>
      <c r="U174" s="42">
        <f>U101+U105+U111+U115+U116+U120+U121+U122+U123+U124+U125+U126+U127+U128+U129+U130+U131+U132</f>
        <v>478982.8</v>
      </c>
      <c r="V174" s="13">
        <f t="shared" si="32"/>
        <v>624085.9</v>
      </c>
      <c r="W174" s="13">
        <f>W101+W105+W111+W115+W116+W120+W121+W122+W123+W124+W125+W126+W127+W128+W129+W130+W131+W132</f>
        <v>0</v>
      </c>
      <c r="X174" s="86">
        <f t="shared" si="33"/>
        <v>624085.9</v>
      </c>
      <c r="AA174" s="23"/>
    </row>
    <row r="175" spans="1:28" x14ac:dyDescent="0.35">
      <c r="A175" s="81"/>
      <c r="B175" s="98" t="s">
        <v>87</v>
      </c>
      <c r="C175" s="98"/>
      <c r="D175" s="13">
        <f>D67+D68+D69+D70+D71+D72+D73+D74</f>
        <v>202539.6</v>
      </c>
      <c r="E175" s="13">
        <f>E67+E68+E69+E70+E71+E72+E73+E74</f>
        <v>-3660</v>
      </c>
      <c r="F175" s="13">
        <f t="shared" si="26"/>
        <v>198879.6</v>
      </c>
      <c r="G175" s="13">
        <f>G67+G68+G69+G70+G71+G72+G73+G74+G95</f>
        <v>430.16</v>
      </c>
      <c r="H175" s="13">
        <f t="shared" si="25"/>
        <v>199309.76</v>
      </c>
      <c r="I175" s="13">
        <f>I67+I68+I69+I70+I71+I72+I73+I74+I95+I106</f>
        <v>4448.4939999999997</v>
      </c>
      <c r="J175" s="86">
        <f t="shared" si="27"/>
        <v>203758.25400000002</v>
      </c>
      <c r="K175" s="13">
        <f>K67+K68+K69+K70+K71+K72+K73+K74</f>
        <v>77044</v>
      </c>
      <c r="L175" s="13">
        <f>L67+L68+L69+L70+L71+L72+L73+L74</f>
        <v>0</v>
      </c>
      <c r="M175" s="13">
        <f t="shared" si="28"/>
        <v>77044</v>
      </c>
      <c r="N175" s="13">
        <f>N67+N68+N69+N70+N71+N72+N73+N74+N95</f>
        <v>0</v>
      </c>
      <c r="O175" s="13">
        <f t="shared" si="29"/>
        <v>77044</v>
      </c>
      <c r="P175" s="13">
        <f>P67+P68+P69+P70+P71+P72+P73+P74+P95+P106</f>
        <v>0</v>
      </c>
      <c r="Q175" s="86">
        <f t="shared" si="30"/>
        <v>77044</v>
      </c>
      <c r="R175" s="13">
        <f>R67+R68+R69+R70+R71+R72+R73+R74</f>
        <v>0</v>
      </c>
      <c r="S175" s="13">
        <f>S67+S68+S69+S70+S71+S72+S73+S74</f>
        <v>0</v>
      </c>
      <c r="T175" s="13">
        <f t="shared" si="31"/>
        <v>0</v>
      </c>
      <c r="U175" s="13">
        <f>U67+U68+U69+U70+U71+U72+U73+U74+U95</f>
        <v>0</v>
      </c>
      <c r="V175" s="13">
        <f t="shared" si="32"/>
        <v>0</v>
      </c>
      <c r="W175" s="13">
        <f>W67+W68+W69+W70+W71+W72+W73+W74+W95+W106</f>
        <v>0</v>
      </c>
      <c r="X175" s="86">
        <f t="shared" si="33"/>
        <v>0</v>
      </c>
    </row>
    <row r="176" spans="1:28" x14ac:dyDescent="0.35">
      <c r="D176" s="62"/>
      <c r="E176" s="62"/>
      <c r="F176" s="62"/>
      <c r="G176" s="62"/>
      <c r="H176" s="62"/>
      <c r="I176" s="62"/>
      <c r="J176" s="96"/>
      <c r="K176" s="62"/>
      <c r="L176" s="62"/>
      <c r="M176" s="62"/>
      <c r="N176" s="62"/>
      <c r="O176" s="62"/>
      <c r="P176" s="62"/>
      <c r="Q176" s="96"/>
      <c r="R176" s="62"/>
      <c r="S176" s="62"/>
      <c r="T176" s="62"/>
      <c r="U176" s="62"/>
      <c r="V176" s="62"/>
      <c r="W176" s="62"/>
      <c r="X176" s="96"/>
    </row>
    <row r="177" spans="4:24" x14ac:dyDescent="0.35">
      <c r="D177" s="62"/>
      <c r="E177" s="62"/>
      <c r="F177" s="62"/>
      <c r="G177" s="62"/>
      <c r="H177" s="62"/>
      <c r="I177" s="62"/>
      <c r="J177" s="96"/>
      <c r="K177" s="62"/>
      <c r="L177" s="62"/>
      <c r="M177" s="62"/>
      <c r="N177" s="62"/>
      <c r="O177" s="62"/>
      <c r="P177" s="62"/>
      <c r="Q177" s="96"/>
      <c r="R177" s="62"/>
      <c r="S177" s="62"/>
      <c r="T177" s="62"/>
      <c r="U177" s="62"/>
      <c r="V177" s="62"/>
      <c r="W177" s="62"/>
      <c r="X177" s="96"/>
    </row>
  </sheetData>
  <sheetProtection password="CF5C" sheet="1" objects="1" scenarios="1"/>
  <autoFilter ref="A17:AA176">
    <filterColumn colId="25">
      <filters>
        <filter val="null"/>
      </filters>
    </filterColumn>
  </autoFilter>
  <mergeCells count="39">
    <mergeCell ref="A11:X11"/>
    <mergeCell ref="A12:X1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W16:W17"/>
    <mergeCell ref="X16:X17"/>
    <mergeCell ref="O16:O17"/>
    <mergeCell ref="P16:P17"/>
    <mergeCell ref="Q16:Q17"/>
    <mergeCell ref="R16:R17"/>
    <mergeCell ref="S16:S17"/>
    <mergeCell ref="B174:C174"/>
    <mergeCell ref="B175:C175"/>
    <mergeCell ref="Q4:X4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T16:T17"/>
    <mergeCell ref="U16:U17"/>
    <mergeCell ref="V16:V17"/>
  </mergeCells>
  <pageMargins left="0.78740157480314965" right="0.34" top="0.48" bottom="0.55118110236220474" header="0.51181102362204722" footer="0.11811023622047245"/>
  <pageSetup paperSize="9" scale="57" fitToHeight="0" orientation="portrait" useFirstPageNumber="1" verticalDpi="2147483648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2026-2028</vt:lpstr>
      <vt:lpstr>'2026-2028'!Print_Titles</vt:lpstr>
      <vt:lpstr>'2026-2028'!Заголовки_для_печати</vt:lpstr>
      <vt:lpstr>'2026-2028'!Область_печати</vt:lpstr>
    </vt:vector>
  </TitlesOfParts>
  <Company>Департамент финансов администрации г.Перми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Катцина Анна Владиславовна</dc:creator>
  <cp:lastModifiedBy>Колышкина Елена Владимировна</cp:lastModifiedBy>
  <cp:revision>107</cp:revision>
  <cp:lastPrinted>2026-05-26T11:48:36Z</cp:lastPrinted>
  <dcterms:created xsi:type="dcterms:W3CDTF">2014-02-04T08:37:28Z</dcterms:created>
  <dcterms:modified xsi:type="dcterms:W3CDTF">2026-05-26T11:48:46Z</dcterms:modified>
</cp:coreProperties>
</file>