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026-2028" sheetId="1" state="visible" r:id="rId1"/>
  </sheets>
  <definedNames>
    <definedName name="_xlnm._FilterDatabase" localSheetId="0" hidden="1">'2026-2028'!$A$14:$AM$182</definedName>
    <definedName name="Print_Titles" localSheetId="0" hidden="0">'2026-2028'!$13:$14</definedName>
    <definedName name="_xlnm.Print_Area" localSheetId="0" hidden="0">'2026-2028'!$A$1:$AJ$181</definedName>
    <definedName name="_xlnm._FilterDatabase" localSheetId="0" hidden="1">'2026-2028'!$A$14:$AM$182</definedName>
  </definedNames>
  <calcPr/>
</workbook>
</file>

<file path=xl/sharedStrings.xml><?xml version="1.0" encoding="utf-8"?>
<sst xmlns="http://schemas.openxmlformats.org/spreadsheetml/2006/main" count="303" uniqueCount="303">
  <si>
    <t xml:space="preserve">ПРИЛОЖЕНИЕ 3</t>
  </si>
  <si>
    <t xml:space="preserve">к решению</t>
  </si>
  <si>
    <t xml:space="preserve">Пермской городской Думы</t>
  </si>
  <si>
    <t xml:space="preserve">от 16.12.2025 № 234</t>
  </si>
  <si>
    <t>ПЕРЕЧЕНЬ</t>
  </si>
  <si>
    <t xml:space="preserve">объектов капитального строительства муниципальной собственности и объектов недвижимого имущества, приобретаемых в муниципальную собственность, на 2026 год и на плановый период 2027 и 2028 годов</t>
  </si>
  <si>
    <t xml:space="preserve">тыс. руб.</t>
  </si>
  <si>
    <t xml:space="preserve">№ п/п</t>
  </si>
  <si>
    <t>Объект</t>
  </si>
  <si>
    <t>Исполнитель</t>
  </si>
  <si>
    <t xml:space="preserve">2026 год</t>
  </si>
  <si>
    <t>Поправки</t>
  </si>
  <si>
    <t xml:space="preserve">Уточнение февраль</t>
  </si>
  <si>
    <t xml:space="preserve">Уточнение май</t>
  </si>
  <si>
    <t xml:space="preserve">Комитет май</t>
  </si>
  <si>
    <t xml:space="preserve">Уточнение август</t>
  </si>
  <si>
    <t xml:space="preserve">2027 год</t>
  </si>
  <si>
    <t xml:space="preserve">2028 год</t>
  </si>
  <si>
    <t>Образование</t>
  </si>
  <si>
    <t>.</t>
  </si>
  <si>
    <t xml:space="preserve">в том числе:</t>
  </si>
  <si>
    <t xml:space="preserve">местный бюджет</t>
  </si>
  <si>
    <t>0</t>
  </si>
  <si>
    <t xml:space="preserve">бюджет Пермского края</t>
  </si>
  <si>
    <t xml:space="preserve">федеральный бюджет</t>
  </si>
  <si>
    <t xml:space="preserve">безвозмездные поступления</t>
  </si>
  <si>
    <t>1.</t>
  </si>
  <si>
    <t xml:space="preserve">Строительство здания общеобразовательного учреждения в Ленинском районе города Перми</t>
  </si>
  <si>
    <t xml:space="preserve">Департамент образования</t>
  </si>
  <si>
    <t>07201SН070</t>
  </si>
  <si>
    <t xml:space="preserve">Управление капитального строительства</t>
  </si>
  <si>
    <t xml:space="preserve">0720141970, 07201SН072</t>
  </si>
  <si>
    <t>0720141970</t>
  </si>
  <si>
    <t>2.</t>
  </si>
  <si>
    <t xml:space="preserve">Строительство здания общеобразовательного учреждения в Индустриальном районе города Перми</t>
  </si>
  <si>
    <t>071Ю450490</t>
  </si>
  <si>
    <t>3.</t>
  </si>
  <si>
    <t xml:space="preserve">Строительство нового корпуса МАОУ «Инженерная школа» г. Перми по ул. Академика Веденеева</t>
  </si>
  <si>
    <t>0720141680</t>
  </si>
  <si>
    <t>07201SН071</t>
  </si>
  <si>
    <t>4.</t>
  </si>
  <si>
    <t xml:space="preserve">Строительство здания общеобразовательного учреждения по адресу: г. Пермь, ул. Ветлужская</t>
  </si>
  <si>
    <t>0720141660</t>
  </si>
  <si>
    <t xml:space="preserve">Строительство спортивного зала МАОУ «СОШ № 79» г. Перми</t>
  </si>
  <si>
    <t>0730142640</t>
  </si>
  <si>
    <t>5.</t>
  </si>
  <si>
    <t xml:space="preserve">Строительство спортивного зала МАОУ «СОШ № 81» г. Перми</t>
  </si>
  <si>
    <t>0730143510</t>
  </si>
  <si>
    <t xml:space="preserve">Жилищно-коммунальное хозяйство</t>
  </si>
  <si>
    <t>6.</t>
  </si>
  <si>
    <t xml:space="preserve">Реконструкция системы очистки сточных вод в микрорайоне «Крым» Кировского района города Перми</t>
  </si>
  <si>
    <t>1330141090</t>
  </si>
  <si>
    <t>7.</t>
  </si>
  <si>
    <t xml:space="preserve">Строительство водопроводных сетей в микрорайоне «Вышка-1» Мотовилихинского района города Перми</t>
  </si>
  <si>
    <t>1330141220</t>
  </si>
  <si>
    <t>8.</t>
  </si>
  <si>
    <t xml:space="preserve">Строительство водопроводных сетей в микрорайоне Турбино</t>
  </si>
  <si>
    <t>1330141770</t>
  </si>
  <si>
    <t>9.</t>
  </si>
  <si>
    <t xml:space="preserve">Строительство водопроводных сетей в микрорайоне Левшино</t>
  </si>
  <si>
    <t>1330142000</t>
  </si>
  <si>
    <t>10.</t>
  </si>
  <si>
    <t xml:space="preserve">Реконструкция канализационной насосной станции «Речник» Дзержинского района города Перми</t>
  </si>
  <si>
    <t>1330142360</t>
  </si>
  <si>
    <t>11.</t>
  </si>
  <si>
    <t xml:space="preserve">Строительство сетей водоснабжения в микрорайоне «Заозерье» для земельных участков многодетных семей</t>
  </si>
  <si>
    <t>1330143480</t>
  </si>
  <si>
    <t>12.</t>
  </si>
  <si>
    <t xml:space="preserve">Строительство водопроводных сетей в микрорайоне Энергетик</t>
  </si>
  <si>
    <t>1330142010</t>
  </si>
  <si>
    <t>13.</t>
  </si>
  <si>
    <t xml:space="preserve">Строительство водопроводных сетей в микрорайоне Январский</t>
  </si>
  <si>
    <t>1330142060</t>
  </si>
  <si>
    <t>14.</t>
  </si>
  <si>
    <t xml:space="preserve">Строительство напорной канализации по отводу дождевых стоков от здания по ул. Маяковского, 57</t>
  </si>
  <si>
    <t>1330142100</t>
  </si>
  <si>
    <t>15.</t>
  </si>
  <si>
    <t xml:space="preserve">Строительство водопроводных сетей в микрорайоне Чапаевский</t>
  </si>
  <si>
    <t>1330142110</t>
  </si>
  <si>
    <t>16.</t>
  </si>
  <si>
    <t xml:space="preserve">Строительство сети водоотведения в микрорайоне Юбилейный по ул. Братская</t>
  </si>
  <si>
    <t>1330142130</t>
  </si>
  <si>
    <t>17.</t>
  </si>
  <si>
    <t xml:space="preserve">Строительство альтернативного источника в виде блочно-модульной котельной для снабжения тепловой энергией многоквартирных домов по адресам: шоссе Космонавтов, 322, 324, 326, 326а, 330</t>
  </si>
  <si>
    <t>1330142140</t>
  </si>
  <si>
    <t>18.</t>
  </si>
  <si>
    <t xml:space="preserve">Реконструкция котельных в городе Перми</t>
  </si>
  <si>
    <t xml:space="preserve">Департамент жилищно-коммунального хозяйства</t>
  </si>
  <si>
    <t>1320397521</t>
  </si>
  <si>
    <t>19.</t>
  </si>
  <si>
    <t xml:space="preserve">Реконструкция тепловых сетей в городе Перми</t>
  </si>
  <si>
    <t>1320397522</t>
  </si>
  <si>
    <t>20.</t>
  </si>
  <si>
    <t xml:space="preserve">Техническая модернизация объекта хозяйственного назначения. Реконструкция старого и нового машинных залов, РУ-6кВ, внутриплощадочных сетей. 1 этап реконструкция старого машинного зала</t>
  </si>
  <si>
    <t>1320397523</t>
  </si>
  <si>
    <t>21.</t>
  </si>
  <si>
    <t xml:space="preserve">Реконструкция второй нитки водовода от водовода Гайва-Закамск от НС «подкачка Гайва» до НС Северная</t>
  </si>
  <si>
    <t>1320397524</t>
  </si>
  <si>
    <t>22.</t>
  </si>
  <si>
    <t xml:space="preserve">Строительство второй нитки водовода Д-400 мм от ул.Репина до ВНС «Северная» (ул. Кабельщиков, 21) и блокировочной сети водопровода от водовода Д-400 мм по ул. Кабельщиков до сети водопровода Д-200 мм по ул. Карбышева</t>
  </si>
  <si>
    <t>1320397525</t>
  </si>
  <si>
    <t>23.</t>
  </si>
  <si>
    <t xml:space="preserve">Реконструкция сетей водоснабжения Кировского района и правобережной части Орджоникидзевского района г. Перми</t>
  </si>
  <si>
    <t>1320397526</t>
  </si>
  <si>
    <t>24.</t>
  </si>
  <si>
    <t xml:space="preserve">Приобретение объекта в муниципальную собственность «Сети канализации, водоснабжения по адресу: г. Пермь, Индустриальный район, по ул. Карпинского, 110»</t>
  </si>
  <si>
    <t>1330142250</t>
  </si>
  <si>
    <t>26.</t>
  </si>
  <si>
    <t xml:space="preserve">Приобретение объекта в муниципальную собственность «Тепловая сеть жилищного комплекса: шоссе Космонавтов, 322, шоссе Космонавтов, 324, шоссе Космонавтов, 326, шоссе Космонавтов, 326А, шоссе Космонавтов, 330»</t>
  </si>
  <si>
    <t>1330142260</t>
  </si>
  <si>
    <t>25.</t>
  </si>
  <si>
    <t xml:space="preserve">Приобретение жилых помещений для реализации мероприятий, связанных с переселением граждан из непригодного для проживания и аварийного жилищного фонда</t>
  </si>
  <si>
    <t xml:space="preserve">Управление жилищных отношений</t>
  </si>
  <si>
    <t xml:space="preserve">1530121480, 15301214С0, 15201SЖ310, 151И26748Z</t>
  </si>
  <si>
    <t>151И267483</t>
  </si>
  <si>
    <t xml:space="preserve">Строительство и приобретение жилых помещений для формирования специализированного жилищного фонда для обеспечения жилыми помещениями детей-сирот и детей, оставшихся без попечения родителей, лиц из числа детей-сирот и детей, оставшихся без попечения родителей, по договорам найма специализированных жилых помещений</t>
  </si>
  <si>
    <t>153022С080</t>
  </si>
  <si>
    <t>27.</t>
  </si>
  <si>
    <t xml:space="preserve"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</si>
  <si>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15302R0820</t>
  </si>
  <si>
    <t>28.</t>
  </si>
  <si>
    <t xml:space="preserve">Реконструкция сети ливневой канализации по ул. 1-ой Красноармейской</t>
  </si>
  <si>
    <t xml:space="preserve">13203SЖ201 </t>
  </si>
  <si>
    <t>29.</t>
  </si>
  <si>
    <t xml:space="preserve">Строительство коллектора ливневой канализации по ул. Рабоче-Крестьянской</t>
  </si>
  <si>
    <t xml:space="preserve">13203SЖ202 </t>
  </si>
  <si>
    <t>30.</t>
  </si>
  <si>
    <t xml:space="preserve">Строительство коллектора ливневой канализации по ул. Ленина от Комсомольского проспекта до ул. Клименко</t>
  </si>
  <si>
    <t xml:space="preserve">13203SЖ203 </t>
  </si>
  <si>
    <t>33.</t>
  </si>
  <si>
    <t xml:space="preserve">Строительство коллектора ливневой канализации по ул. Николая Островского</t>
  </si>
  <si>
    <t>13203SЖ204</t>
  </si>
  <si>
    <t>31.</t>
  </si>
  <si>
    <t xml:space="preserve">Реконструкция сети ливневой канализации по ул. Ленина (участки по ул. Крисанова, ул. Плеханова)</t>
  </si>
  <si>
    <t>13203SЖ205</t>
  </si>
  <si>
    <t>32.</t>
  </si>
  <si>
    <t xml:space="preserve">Строительство коллектора ливневой канализации по ул. Монастырская от ул. Окулова до ул. Максима Горького</t>
  </si>
  <si>
    <t>13203SЖ206</t>
  </si>
  <si>
    <t xml:space="preserve">Строительство водопроводных сетей по ул. 2-я Мулянская Дзержинского района города Перми</t>
  </si>
  <si>
    <t>1330141780</t>
  </si>
  <si>
    <t>34.</t>
  </si>
  <si>
    <t xml:space="preserve">Строительство водопроводных сетей в микрорайоне Энергетик по ул. Краснослудской</t>
  </si>
  <si>
    <t>1330142030</t>
  </si>
  <si>
    <t>35.</t>
  </si>
  <si>
    <t xml:space="preserve">Приобретение имущества, расположенного по адресу: Пермский край, г.Пермь, Мотовилихинский район, ул. Журналиста Дементьева (котельная газовая модульная МГК 2,0 МВт; газопровод высокого и среднего давления, ГРПШ (59:01:0000000:89529); земельный участок (59:01:4019087:1557)</t>
  </si>
  <si>
    <t>1330142160</t>
  </si>
  <si>
    <t xml:space="preserve">Внешнее благоустройство</t>
  </si>
  <si>
    <t>36.</t>
  </si>
  <si>
    <t xml:space="preserve">Строительство городского питомника растений на земельном участке с кадастровым номером 59:01:0000000:91384</t>
  </si>
  <si>
    <t>1430143570</t>
  </si>
  <si>
    <t>37.</t>
  </si>
  <si>
    <t xml:space="preserve">Строительство надземного пешеходного перехода «Шпагина» г. Пермь </t>
  </si>
  <si>
    <t xml:space="preserve">Департамент дорог и благоустройства </t>
  </si>
  <si>
    <t>10202SЖ412</t>
  </si>
  <si>
    <t>38.</t>
  </si>
  <si>
    <t xml:space="preserve">Строительство крематория на кладбище «Восточное» города Перми</t>
  </si>
  <si>
    <t>1030441120</t>
  </si>
  <si>
    <t>39.</t>
  </si>
  <si>
    <t xml:space="preserve">Строительство места отвала снега по ул. Промышленной</t>
  </si>
  <si>
    <t>1330142040</t>
  </si>
  <si>
    <t xml:space="preserve">Дорожное хозяйство</t>
  </si>
  <si>
    <t xml:space="preserve">дорожный фонд Пермского края</t>
  </si>
  <si>
    <t>40.</t>
  </si>
  <si>
    <t xml:space="preserve">Реконструкция автомобильной дороги по ул. Н. Островского на участке от ул. Революции до ул. Белинского</t>
  </si>
  <si>
    <t xml:space="preserve">Департамент дорог и благоустройства</t>
  </si>
  <si>
    <t> </t>
  </si>
  <si>
    <t xml:space="preserve">10201SД110, 103019Д022</t>
  </si>
  <si>
    <t>10201SД110</t>
  </si>
  <si>
    <t>41.</t>
  </si>
  <si>
    <t xml:space="preserve">Строительство подъездной дороги до лыжно-биатлонного комплекса, расположенного по адресу г. Пермь, ул. Спортивная, 22 («Пермские медведи»)</t>
  </si>
  <si>
    <t>42.</t>
  </si>
  <si>
    <t xml:space="preserve">Строительство автомобильной дороги по ул. Монастырской на участке от площади Трех столетий до территории Мотовилихинских заводов</t>
  </si>
  <si>
    <t xml:space="preserve">103019Д017, 10201SД110</t>
  </si>
  <si>
    <t>43.</t>
  </si>
  <si>
    <t xml:space="preserve">Реконструкция ул. Карпинского от ул. Архитектора Свиязева до ул. Космонавта Леонова</t>
  </si>
  <si>
    <t xml:space="preserve">103019Д010, 10201SД110</t>
  </si>
  <si>
    <t xml:space="preserve">Строительство автомобильной дороги по ул. Агатовой</t>
  </si>
  <si>
    <t xml:space="preserve">103019Д011, 10201SД110</t>
  </si>
  <si>
    <t>44.</t>
  </si>
  <si>
    <t xml:space="preserve">Строительство автомобильной дороги по ул. Углеуральской</t>
  </si>
  <si>
    <t>103019Д012</t>
  </si>
  <si>
    <t>45.</t>
  </si>
  <si>
    <t xml:space="preserve">Строительство очистных сооружений и водоотвода ливневых стоков по ул. Куйбышева, 1 от ул. Петропавловской до выпуска</t>
  </si>
  <si>
    <t>103019Д014</t>
  </si>
  <si>
    <t>46.</t>
  </si>
  <si>
    <t xml:space="preserve">Строительство очистных сооружений и водоотвода ливневых стоков по ул. Куфонина от ул. Трамвайной до ул. Подлесной до выпуска</t>
  </si>
  <si>
    <t>103019Д015</t>
  </si>
  <si>
    <t>47.</t>
  </si>
  <si>
    <t xml:space="preserve">Строительство проезда от автомобильной дороги по ул. Советской до объекта регионального значения «Культурно-рекреационное пространство»</t>
  </si>
  <si>
    <t>103019Д021</t>
  </si>
  <si>
    <t>48.</t>
  </si>
  <si>
    <t xml:space="preserve">Строительство автомобильной дороги по Ивинскому проспекту</t>
  </si>
  <si>
    <t>103019Д024</t>
  </si>
  <si>
    <t>49.</t>
  </si>
  <si>
    <t xml:space="preserve">Строительство проезда на участке от ул. Уральской до ул. Степана Разина</t>
  </si>
  <si>
    <t>103019Д016</t>
  </si>
  <si>
    <t>50.</t>
  </si>
  <si>
    <t xml:space="preserve">Реконструкция Комсомольского проспекта от ул. Ленина до ул. Екатерининской по нечетной стороне, Тр-5в</t>
  </si>
  <si>
    <t>103019Д025</t>
  </si>
  <si>
    <t>51.</t>
  </si>
  <si>
    <t xml:space="preserve">Строительство улично-дорожной сети на участке от ул. Уинской до ул. А. Гайдара</t>
  </si>
  <si>
    <t>103019Д026</t>
  </si>
  <si>
    <t>103019Д022</t>
  </si>
  <si>
    <t>52.</t>
  </si>
  <si>
    <t xml:space="preserve">Строительство ливневой канализации и очистных сооружений для отвода воды с автомобильной дороги по ул. Маршала Жукова и прилегающей территории</t>
  </si>
  <si>
    <t>103019Д013</t>
  </si>
  <si>
    <t>53.</t>
  </si>
  <si>
    <t xml:space="preserve">Реконструкция автомобильной дороги по ул. Мира на участке от транспортной развязки на пересечении улиц Мира, Стахановская, Карпинского до шоссе Космонавтов</t>
  </si>
  <si>
    <t>54.</t>
  </si>
  <si>
    <t xml:space="preserve">Реконструкция автомобильной дороги по ул. Маршала Жукова</t>
  </si>
  <si>
    <t>103019Д028</t>
  </si>
  <si>
    <t>55.</t>
  </si>
  <si>
    <t xml:space="preserve">Реконструкция ул. Куйбышева от дома 90 до дома 96</t>
  </si>
  <si>
    <t>103019Д029</t>
  </si>
  <si>
    <t xml:space="preserve">Физическая культура и спорт</t>
  </si>
  <si>
    <t>57.</t>
  </si>
  <si>
    <t xml:space="preserve">Реконструкция ледовой арены МАУ ДО «ДЮЦ «Здоровье»</t>
  </si>
  <si>
    <t>0530141300</t>
  </si>
  <si>
    <t xml:space="preserve">Реконструкция физкультурно-оздоровительного комплекса по адресу: г. Пермь, ул. Рабочая, 9</t>
  </si>
  <si>
    <t>05301SФ280</t>
  </si>
  <si>
    <t xml:space="preserve">Общественная безопасность</t>
  </si>
  <si>
    <t>56.</t>
  </si>
  <si>
    <t xml:space="preserve">Строительство пожарного резервуара в микрорайоне Новобродовский Свердловского района города Перми</t>
  </si>
  <si>
    <t>0230141650</t>
  </si>
  <si>
    <t xml:space="preserve">Строительство пожарного резервуара в микрорайоне Бахаревка на пересечении ул. 1-й Бахаревской и ул. Пристанционной Свердловского района города Перми</t>
  </si>
  <si>
    <t>0230143170</t>
  </si>
  <si>
    <t>58.</t>
  </si>
  <si>
    <t xml:space="preserve">Строительство пожарного резервуара по ул. Мореходной Кировского района города Перми</t>
  </si>
  <si>
    <t>0230142090</t>
  </si>
  <si>
    <t>59.</t>
  </si>
  <si>
    <t xml:space="preserve">Строительство пожарного резервуара в микрорайоне Средняя Курья по ул. Торфяной Ленинского района города Перми</t>
  </si>
  <si>
    <t>0230142120</t>
  </si>
  <si>
    <t>60.</t>
  </si>
  <si>
    <t xml:space="preserve">Строительство пожарного резервуара по ул. Островского поселка Новые Ляды города Перми</t>
  </si>
  <si>
    <t>0230142080</t>
  </si>
  <si>
    <t>61.</t>
  </si>
  <si>
    <t xml:space="preserve">Строительство пожарного резервуара в микрорайоне Вышка-2 по ул. Омской Мотовилихинского района города Перми</t>
  </si>
  <si>
    <t>0230143620</t>
  </si>
  <si>
    <t>62.</t>
  </si>
  <si>
    <t xml:space="preserve">Строительство пожарного резервуара в микрорайоне Липовая Гора
по ул. 4-й Липогорской Свердловского района города Перми</t>
  </si>
  <si>
    <t>0230143610</t>
  </si>
  <si>
    <t>63.</t>
  </si>
  <si>
    <t xml:space="preserve">Строительство пожарного резервуара в микрорайоне Химики Орджоникидзевского района города Перми</t>
  </si>
  <si>
    <t>0230143630</t>
  </si>
  <si>
    <t>64.</t>
  </si>
  <si>
    <t xml:space="preserve">Строительство пожарного резервуара в микрорайоне Пихтовая стрелка Мотовилихинского района города Перми</t>
  </si>
  <si>
    <t>0230141890</t>
  </si>
  <si>
    <t>65.</t>
  </si>
  <si>
    <t xml:space="preserve">Строительство пожарного резервуара в микрорайоне Акуловский
по ул. Красноборская Дзержинского района города Перми</t>
  </si>
  <si>
    <t>0230141900</t>
  </si>
  <si>
    <t>66.</t>
  </si>
  <si>
    <t xml:space="preserve">Строительство пожарного резервуара в микрорайоне Верхняя Васильевка Орджоникидзевского района города Перми</t>
  </si>
  <si>
    <t>0230141920</t>
  </si>
  <si>
    <t>67.</t>
  </si>
  <si>
    <t xml:space="preserve">Строительство пожарного резервуара в микрорайоне Нижняя Васильевка Орджоникидзевского района города Перми</t>
  </si>
  <si>
    <t>0230141960</t>
  </si>
  <si>
    <t>68.</t>
  </si>
  <si>
    <t xml:space="preserve">Строительство пожарного резервуара в микрорайоне Верхнемуллинский по ул. 2-я Открытая Индустриального района города Перми</t>
  </si>
  <si>
    <t>0230141930</t>
  </si>
  <si>
    <t>69.</t>
  </si>
  <si>
    <t xml:space="preserve">Строительство пожарного резервуара в микрорайоне Свободный Орджоникидзевского района города Перми</t>
  </si>
  <si>
    <t>0230141940</t>
  </si>
  <si>
    <t>70.</t>
  </si>
  <si>
    <t xml:space="preserve">Строительство пожарного резервуара в микрорайоне Новые Водники (частный сектор) Кировского района города Перми</t>
  </si>
  <si>
    <t>0230142170</t>
  </si>
  <si>
    <t>71.</t>
  </si>
  <si>
    <t xml:space="preserve">Строительство пожарного резервуара в поселке Соболи Свердловского района города Перми</t>
  </si>
  <si>
    <t>0230142180</t>
  </si>
  <si>
    <t>72.</t>
  </si>
  <si>
    <t xml:space="preserve">Строительство пожарного резервуара в микрорайоне Заостровка (Мулянка) Дзержинского района города Перми</t>
  </si>
  <si>
    <t>0230142190</t>
  </si>
  <si>
    <t>73.</t>
  </si>
  <si>
    <t xml:space="preserve">Строительство пожарного резервуара в поселке Голый Мыс Свердловского района города Перми</t>
  </si>
  <si>
    <t>0230142200</t>
  </si>
  <si>
    <t>74.</t>
  </si>
  <si>
    <t xml:space="preserve">Строительство пожарного резервуара в микрорайоне Крым (частный сектор) Кировского района города Перми</t>
  </si>
  <si>
    <t>0230142210</t>
  </si>
  <si>
    <t>75.</t>
  </si>
  <si>
    <t xml:space="preserve">Строительство пожарного резервуара в поселке Ширяиха Орджоникидзевского района города Перми</t>
  </si>
  <si>
    <t>0230142220</t>
  </si>
  <si>
    <t>76.</t>
  </si>
  <si>
    <t xml:space="preserve">Строительство пожарного резервуара в микрорайоне Язовая Мотовилихинского района города Перми</t>
  </si>
  <si>
    <t>0230142230</t>
  </si>
  <si>
    <t>77.</t>
  </si>
  <si>
    <t xml:space="preserve">Строительство противооползневого сооружения в районе жилых домов по ул. КИМ, 5, 7, ул. Ивановской, 19 и ул. Чехова, 2, 4, 6, 8, 10</t>
  </si>
  <si>
    <t>0230241030</t>
  </si>
  <si>
    <t xml:space="preserve">Прочие объекты</t>
  </si>
  <si>
    <t>78.</t>
  </si>
  <si>
    <t xml:space="preserve">Строительство нежилого здания под размещение общественного центра по адресу: г. Пермь, Свердловский район, ул. Бродовское кольцо (микрорайон Новобродовский)</t>
  </si>
  <si>
    <t>0130141720</t>
  </si>
  <si>
    <t>79.</t>
  </si>
  <si>
    <t xml:space="preserve">Строительство нежилого здания под размещение общественного центра по адресу: г. Пермь, Орджоникидзевский район, ул. Кубанская (микрорайон Январский)</t>
  </si>
  <si>
    <t>0130141750</t>
  </si>
  <si>
    <t>80.</t>
  </si>
  <si>
    <t xml:space="preserve">Строительство нежилого здания под размещение общественного центра по адресу: г. Пермь, Ленинский район, ул. Борцов Революции, 153а</t>
  </si>
  <si>
    <t>0130141730</t>
  </si>
  <si>
    <t>81.</t>
  </si>
  <si>
    <t xml:space="preserve">Строительство нежилого здания под размещение общественного центра по адресу: г. Пермь, Свердловский район, ул. Промысловая (пос. Голый Мыс)</t>
  </si>
  <si>
    <t>0130141740</t>
  </si>
  <si>
    <t>Всего:</t>
  </si>
  <si>
    <t xml:space="preserve">в том числе</t>
  </si>
  <si>
    <t xml:space="preserve">в разрезе исполнителей</t>
  </si>
  <si>
    <t xml:space="preserve">Управление капитального строительства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</si>
</sst>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0"/>
    <numFmt numFmtId="161" formatCode="#,##0.0"/>
  </numFmts>
  <fonts count="8">
    <font>
      <sz val="10.000000"/>
      <color theme="1"/>
      <name val="Arial Cyr"/>
    </font>
    <font>
      <sz val="14.000000"/>
      <name val="Times New Roman"/>
    </font>
    <font>
      <sz val="12.000000"/>
      <name val="Times New Roman"/>
    </font>
    <font>
      <b/>
      <sz val="14.000000"/>
      <name val="Times New Roman"/>
    </font>
    <font>
      <b/>
      <sz val="14.000000"/>
      <color theme="0" tint="0"/>
      <name val="Times New Roman"/>
    </font>
    <font>
      <b/>
      <sz val="12.000000"/>
      <name val="Times New Roman"/>
    </font>
    <font>
      <sz val="14.000000"/>
      <color theme="0" tint="0"/>
      <name val="Times New Roman"/>
    </font>
    <font>
      <sz val="10.000000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7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90">
    <xf fontId="0" fillId="0" borderId="0" numFmtId="0" xfId="0"/>
    <xf fontId="1" fillId="2" borderId="0" numFmtId="0" xfId="0" applyFont="1" applyFill="1"/>
    <xf fontId="1" fillId="2" borderId="0" numFmtId="0" xfId="0" applyFont="1" applyFill="1" applyAlignment="1">
      <alignment horizontal="left"/>
    </xf>
    <xf fontId="1" fillId="2" borderId="0" numFmtId="0" xfId="0" applyFont="1" applyFill="1" applyAlignment="1">
      <alignment horizontal="center" vertical="center"/>
    </xf>
    <xf fontId="2" fillId="2" borderId="0" numFmtId="49" xfId="0" applyNumberFormat="1" applyFont="1" applyFill="1" applyAlignment="1">
      <alignment horizontal="left" vertical="center"/>
    </xf>
    <xf fontId="1" fillId="2" borderId="0" numFmtId="49" xfId="0" applyNumberFormat="1" applyFont="1" applyFill="1" applyAlignment="1">
      <alignment horizontal="left" vertical="center"/>
    </xf>
    <xf fontId="1" fillId="2" borderId="0" numFmtId="0" xfId="0" applyFont="1" applyFill="1" applyAlignment="1">
      <alignment horizontal="right" vertical="center"/>
    </xf>
    <xf fontId="3" fillId="2" borderId="0" numFmtId="0" xfId="0" applyFont="1" applyFill="1" applyAlignment="1">
      <alignment horizontal="center" vertical="center" wrapText="1"/>
    </xf>
    <xf fontId="2" fillId="2" borderId="0" numFmtId="49" xfId="0" applyNumberFormat="1" applyFont="1" applyFill="1" applyAlignment="1">
      <alignment horizontal="left" vertical="center" wrapText="1"/>
    </xf>
    <xf fontId="3" fillId="2" borderId="0" numFmtId="0" xfId="0" applyFont="1" applyFill="1" applyAlignment="1">
      <alignment horizontal="center" vertical="top" wrapText="1"/>
    </xf>
    <xf fontId="1" fillId="2" borderId="0" numFmtId="0" xfId="0" applyFont="1" applyFill="1" applyAlignment="1">
      <alignment horizontal="left" vertical="center"/>
    </xf>
    <xf fontId="1" fillId="2" borderId="1" numFmtId="0" xfId="0" applyFont="1" applyFill="1" applyBorder="1" applyAlignment="1">
      <alignment horizontal="center" vertical="center" wrapText="1"/>
    </xf>
    <xf fontId="1" fillId="2" borderId="1" numFmtId="160" xfId="0" applyNumberFormat="1" applyFont="1" applyFill="1" applyBorder="1" applyAlignment="1">
      <alignment horizontal="center" vertical="center" wrapText="1"/>
    </xf>
    <xf fontId="1" fillId="2" borderId="2" numFmtId="160" xfId="0" applyNumberFormat="1" applyFont="1" applyFill="1" applyBorder="1" applyAlignment="1">
      <alignment horizontal="center" vertical="center" wrapText="1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center" vertical="center"/>
    </xf>
    <xf fontId="1" fillId="2" borderId="1" numFmtId="160" xfId="0" applyNumberFormat="1" applyFont="1" applyFill="1" applyBorder="1" applyAlignment="1">
      <alignment horizontal="center" vertical="center"/>
    </xf>
    <xf fontId="3" fillId="2" borderId="0" numFmtId="0" xfId="0" applyFont="1" applyFill="1" applyAlignment="1">
      <alignment vertical="center"/>
    </xf>
    <xf fontId="3" fillId="2" borderId="1" numFmtId="0" xfId="0" applyFont="1" applyFill="1" applyBorder="1" applyAlignment="1">
      <alignment horizontal="center" vertical="center"/>
    </xf>
    <xf fontId="3" fillId="2" borderId="1" numFmtId="49" xfId="0" applyNumberFormat="1" applyFont="1" applyFill="1" applyBorder="1" applyAlignment="1">
      <alignment horizontal="left" shrinkToFit="1" vertical="center"/>
    </xf>
    <xf fontId="4" fillId="2" borderId="1" numFmtId="49" xfId="0" applyNumberFormat="1" applyFont="1" applyFill="1" applyBorder="1" applyAlignment="1">
      <alignment horizontal="left" vertical="center"/>
    </xf>
    <xf fontId="3" fillId="2" borderId="1" numFmtId="160" xfId="0" applyNumberFormat="1" applyFont="1" applyFill="1" applyBorder="1" applyAlignment="1">
      <alignment horizontal="right" vertical="center"/>
    </xf>
    <xf fontId="5" fillId="2" borderId="0" numFmtId="49" xfId="0" applyNumberFormat="1" applyFont="1" applyFill="1" applyAlignment="1">
      <alignment horizontal="left" vertical="center"/>
    </xf>
    <xf fontId="3" fillId="2" borderId="0" numFmtId="49" xfId="0" applyNumberFormat="1" applyFont="1" applyFill="1" applyAlignment="1">
      <alignment horizontal="left" vertical="center"/>
    </xf>
    <xf fontId="1" fillId="2" borderId="1" numFmtId="0" xfId="0" applyFont="1" applyFill="1" applyBorder="1" applyAlignment="1">
      <alignment horizontal="center" vertical="top"/>
    </xf>
    <xf fontId="1" fillId="2" borderId="1" numFmtId="49" xfId="0" applyNumberFormat="1" applyFont="1" applyFill="1" applyBorder="1" applyAlignment="1">
      <alignment horizontal="left" vertical="top"/>
    </xf>
    <xf fontId="6" fillId="2" borderId="1" numFmtId="49" xfId="0" applyNumberFormat="1" applyFont="1" applyFill="1" applyBorder="1" applyAlignment="1">
      <alignment horizontal="left" vertical="top"/>
    </xf>
    <xf fontId="1" fillId="2" borderId="1" numFmtId="160" xfId="0" applyNumberFormat="1" applyFont="1" applyFill="1" applyBorder="1" applyAlignment="1">
      <alignment horizontal="right" vertical="center"/>
    </xf>
    <xf fontId="1" fillId="3" borderId="0" numFmtId="0" xfId="0" applyFont="1" applyFill="1"/>
    <xf fontId="1" fillId="3" borderId="1" numFmtId="0" xfId="0" applyFont="1" applyFill="1" applyBorder="1" applyAlignment="1">
      <alignment horizontal="center" vertical="top"/>
    </xf>
    <xf fontId="1" fillId="3" borderId="1" numFmtId="49" xfId="0" applyNumberFormat="1" applyFont="1" applyFill="1" applyBorder="1" applyAlignment="1">
      <alignment vertical="top" wrapText="1"/>
    </xf>
    <xf fontId="1" fillId="3" borderId="1" numFmtId="160" xfId="0" applyNumberFormat="1" applyFont="1" applyFill="1" applyBorder="1" applyAlignment="1">
      <alignment vertical="top"/>
    </xf>
    <xf fontId="1" fillId="3" borderId="1" numFmtId="160" xfId="0" applyNumberFormat="1" applyFont="1" applyFill="1" applyBorder="1" applyAlignment="1">
      <alignment horizontal="right"/>
    </xf>
    <xf fontId="2" fillId="3" borderId="0" numFmtId="49" xfId="0" applyNumberFormat="1" applyFont="1" applyFill="1" applyAlignment="1">
      <alignment horizontal="left"/>
    </xf>
    <xf fontId="1" fillId="3" borderId="0" numFmtId="49" xfId="0" applyNumberFormat="1" applyFont="1" applyFill="1" applyAlignment="1">
      <alignment horizontal="left" vertical="center"/>
    </xf>
    <xf fontId="1" fillId="3" borderId="0" numFmtId="1" xfId="0" applyNumberFormat="1" applyFont="1" applyFill="1" applyAlignment="1">
      <alignment horizontal="left" vertical="center"/>
    </xf>
    <xf fontId="1" fillId="2" borderId="1" numFmtId="49" xfId="0" applyNumberFormat="1" applyFont="1" applyFill="1" applyBorder="1" applyAlignment="1">
      <alignment horizontal="left" vertical="top" wrapText="1"/>
    </xf>
    <xf fontId="1" fillId="2" borderId="0" numFmtId="1" xfId="0" applyNumberFormat="1" applyFont="1" applyFill="1" applyAlignment="1">
      <alignment horizontal="left" vertical="center"/>
    </xf>
    <xf fontId="1" fillId="2" borderId="2" numFmtId="0" xfId="0" applyFont="1" applyFill="1" applyBorder="1" applyAlignment="1">
      <alignment horizontal="center" vertical="top"/>
    </xf>
    <xf fontId="1" fillId="2" borderId="0" numFmtId="49" xfId="0" applyNumberFormat="1" applyFont="1" applyFill="1" applyAlignment="1">
      <alignment horizontal="left" vertical="top" wrapText="1"/>
    </xf>
    <xf fontId="1" fillId="2" borderId="3" numFmtId="0" xfId="0" applyFont="1" applyFill="1" applyBorder="1" applyAlignment="1">
      <alignment horizontal="center" vertical="top"/>
    </xf>
    <xf fontId="1" fillId="2" borderId="1" numFmtId="49" xfId="0" applyNumberFormat="1" applyFont="1" applyFill="1" applyBorder="1" applyAlignment="1">
      <alignment horizontal="left" vertical="center" wrapText="1"/>
      <protection hidden="0" locked="1"/>
    </xf>
    <xf fontId="1" fillId="2" borderId="1" numFmtId="0" xfId="0" applyFont="1" applyFill="1" applyBorder="1" applyAlignment="1">
      <alignment vertical="top"/>
    </xf>
    <xf fontId="1" fillId="4" borderId="1" numFmtId="160" xfId="0" applyNumberFormat="1" applyFont="1" applyFill="1" applyBorder="1" applyAlignment="1">
      <alignment horizontal="right" vertical="center"/>
    </xf>
    <xf fontId="6" fillId="2" borderId="1" numFmtId="49" xfId="0" applyNumberFormat="1" applyFont="1" applyFill="1" applyBorder="1" applyAlignment="1">
      <alignment horizontal="left" vertical="top" wrapText="1"/>
    </xf>
    <xf fontId="1" fillId="2" borderId="2" numFmtId="49" xfId="0" applyNumberFormat="1" applyFont="1" applyFill="1" applyBorder="1" applyAlignment="1">
      <alignment horizontal="left" vertical="top" wrapText="1"/>
    </xf>
    <xf fontId="1" fillId="2" borderId="4" numFmtId="0" xfId="0" applyFont="1" applyFill="1" applyBorder="1" applyAlignment="1">
      <alignment horizontal="center" vertical="top"/>
    </xf>
    <xf fontId="1" fillId="2" borderId="4" numFmtId="49" xfId="0" applyNumberFormat="1" applyFont="1" applyFill="1" applyBorder="1" applyAlignment="1">
      <alignment horizontal="left" vertical="top" wrapText="1"/>
    </xf>
    <xf fontId="1" fillId="2" borderId="1" numFmtId="49" xfId="0" applyNumberFormat="1" applyFont="1" applyFill="1" applyBorder="1" applyAlignment="1">
      <alignment horizontal="left" vertical="center" wrapText="1"/>
    </xf>
    <xf fontId="3" fillId="2" borderId="0" numFmtId="160" xfId="0" applyNumberFormat="1" applyFont="1" applyFill="1" applyAlignment="1">
      <alignment horizontal="right" vertical="center"/>
    </xf>
    <xf fontId="6" fillId="2" borderId="1" numFmtId="49" xfId="0" applyNumberFormat="1" applyFont="1" applyFill="1" applyBorder="1" applyAlignment="1">
      <alignment horizontal="left" vertical="center" wrapText="1"/>
    </xf>
    <xf fontId="1" fillId="3" borderId="3" numFmtId="0" xfId="0" applyFont="1" applyFill="1" applyBorder="1" applyAlignment="1">
      <alignment horizontal="center" vertical="top"/>
    </xf>
    <xf fontId="1" fillId="3" borderId="1" numFmtId="49" xfId="0" applyNumberFormat="1" applyFont="1" applyFill="1" applyBorder="1" applyAlignment="1">
      <alignment horizontal="left" vertical="top" wrapText="1"/>
    </xf>
    <xf fontId="6" fillId="3" borderId="1" numFmtId="49" xfId="0" applyNumberFormat="1" applyFont="1" applyFill="1" applyBorder="1" applyAlignment="1">
      <alignment horizontal="left" vertical="top" wrapText="1"/>
    </xf>
    <xf fontId="1" fillId="3" borderId="1" numFmtId="160" xfId="0" applyNumberFormat="1" applyFont="1" applyFill="1" applyBorder="1" applyAlignment="1">
      <alignment horizontal="right" vertical="center"/>
    </xf>
    <xf fontId="2" fillId="3" borderId="0" numFmtId="49" xfId="0" applyNumberFormat="1" applyFont="1" applyFill="1" applyAlignment="1">
      <alignment horizontal="left" vertical="center"/>
    </xf>
    <xf fontId="1" fillId="4" borderId="1" numFmtId="0" xfId="0" applyFont="1" applyFill="1" applyBorder="1" applyAlignment="1">
      <alignment horizontal="center" vertical="top"/>
    </xf>
    <xf fontId="1" fillId="4" borderId="0" numFmtId="49" xfId="0" applyNumberFormat="1" applyFont="1" applyFill="1" applyAlignment="1">
      <alignment horizontal="left" vertical="center"/>
    </xf>
    <xf fontId="1" fillId="0" borderId="1" numFmtId="49" xfId="0" applyNumberFormat="1" applyFont="1" applyBorder="1" applyAlignment="1">
      <alignment horizontal="left" vertical="top" wrapText="1"/>
    </xf>
    <xf fontId="1" fillId="2" borderId="0" numFmtId="49" xfId="0" applyNumberFormat="1" applyFont="1" applyFill="1" applyAlignment="1">
      <alignment horizontal="left" vertical="center" wrapText="1"/>
      <protection hidden="0" locked="1"/>
    </xf>
    <xf fontId="1" fillId="2" borderId="0" numFmtId="160" xfId="0" applyNumberFormat="1" applyFont="1" applyFill="1" applyAlignment="1">
      <alignment horizontal="right" vertical="center"/>
    </xf>
    <xf fontId="7" fillId="2" borderId="0" numFmtId="49" xfId="0" applyNumberFormat="1" applyFont="1" applyFill="1" applyAlignment="1">
      <alignment horizontal="left" vertical="center"/>
    </xf>
    <xf fontId="1" fillId="2" borderId="1" numFmtId="49" xfId="0" applyNumberFormat="1" applyFont="1" applyFill="1" applyBorder="1" applyAlignment="1">
      <alignment vertical="top" wrapText="1"/>
    </xf>
    <xf fontId="1" fillId="2" borderId="0" numFmtId="49" xfId="0" applyNumberFormat="1" applyFont="1" applyFill="1" applyAlignment="1">
      <alignment horizontal="left" vertical="center" wrapText="1"/>
    </xf>
    <xf fontId="1" fillId="5" borderId="1" numFmtId="49" xfId="0" applyNumberFormat="1" applyFont="1" applyFill="1" applyBorder="1" applyAlignment="1">
      <alignment horizontal="left" vertical="top" wrapText="1"/>
    </xf>
    <xf fontId="2" fillId="6" borderId="0" numFmtId="49" xfId="0" applyNumberFormat="1" applyFont="1" applyFill="1" applyAlignment="1">
      <alignment horizontal="left" vertical="center"/>
    </xf>
    <xf fontId="1" fillId="3" borderId="1" numFmtId="0" xfId="0" applyFont="1" applyFill="1" applyBorder="1" applyAlignment="1">
      <alignment vertical="top" wrapText="1"/>
    </xf>
    <xf fontId="1" fillId="3" borderId="0" numFmtId="160" xfId="0" applyNumberFormat="1" applyFont="1" applyFill="1" applyAlignment="1">
      <alignment horizontal="right"/>
    </xf>
    <xf fontId="1" fillId="0" borderId="1" numFmtId="0" xfId="0" applyFont="1" applyBorder="1" applyAlignment="1">
      <alignment horizontal="center" vertical="top"/>
    </xf>
    <xf fontId="1" fillId="0" borderId="1" numFmtId="160" xfId="0" applyNumberFormat="1" applyFont="1" applyBorder="1" applyAlignment="1">
      <alignment horizontal="right" vertical="center"/>
    </xf>
    <xf fontId="1" fillId="6" borderId="0" numFmtId="49" xfId="0" applyNumberFormat="1" applyFont="1" applyFill="1" applyAlignment="1">
      <alignment horizontal="left" vertical="center"/>
    </xf>
    <xf fontId="1" fillId="6" borderId="0" numFmtId="1" xfId="0" applyNumberFormat="1" applyFont="1" applyFill="1" applyAlignment="1">
      <alignment horizontal="left" vertical="center"/>
    </xf>
    <xf fontId="1" fillId="2" borderId="1" numFmtId="0" xfId="0" applyFont="1" applyFill="1" applyBorder="1" applyAlignment="1">
      <alignment horizontal="left" vertical="center" wrapText="1"/>
    </xf>
    <xf fontId="3" fillId="3" borderId="0" numFmtId="0" xfId="0" applyFont="1" applyFill="1" applyAlignment="1">
      <alignment vertical="center"/>
    </xf>
    <xf fontId="3" fillId="3" borderId="1" numFmtId="0" xfId="0" applyFont="1" applyFill="1" applyBorder="1" applyAlignment="1">
      <alignment horizontal="center" vertical="center"/>
    </xf>
    <xf fontId="3" fillId="3" borderId="1" numFmtId="49" xfId="0" applyNumberFormat="1" applyFont="1" applyFill="1" applyBorder="1" applyAlignment="1">
      <alignment horizontal="left" shrinkToFit="1" vertical="center"/>
    </xf>
    <xf fontId="4" fillId="3" borderId="1" numFmtId="49" xfId="0" applyNumberFormat="1" applyFont="1" applyFill="1" applyBorder="1" applyAlignment="1">
      <alignment horizontal="left" vertical="center"/>
    </xf>
    <xf fontId="3" fillId="3" borderId="1" numFmtId="160" xfId="0" applyNumberFormat="1" applyFont="1" applyFill="1" applyBorder="1" applyAlignment="1">
      <alignment horizontal="right" vertical="center"/>
    </xf>
    <xf fontId="3" fillId="4" borderId="1" numFmtId="160" xfId="0" applyNumberFormat="1" applyFont="1" applyFill="1" applyBorder="1" applyAlignment="1">
      <alignment horizontal="right" vertical="center"/>
    </xf>
    <xf fontId="5" fillId="3" borderId="0" numFmtId="49" xfId="0" applyNumberFormat="1" applyFont="1" applyFill="1" applyAlignment="1">
      <alignment horizontal="left" vertical="center"/>
    </xf>
    <xf fontId="3" fillId="3" borderId="0" numFmtId="49" xfId="0" applyNumberFormat="1" applyFont="1" applyFill="1" applyAlignment="1">
      <alignment horizontal="left" vertical="center"/>
    </xf>
    <xf fontId="0" fillId="2" borderId="0" numFmtId="0" xfId="0" applyFill="1"/>
    <xf fontId="1" fillId="2" borderId="1" numFmtId="49" xfId="0" applyNumberFormat="1" applyFont="1" applyFill="1" applyBorder="1" applyAlignment="1">
      <alignment horizontal="left" vertical="top" wrapText="1"/>
      <protection hidden="0" locked="1"/>
    </xf>
    <xf fontId="1" fillId="2" borderId="1" numFmtId="49" xfId="0" applyNumberFormat="1" applyFont="1" applyFill="1" applyBorder="1" applyAlignment="1">
      <alignment horizontal="left" shrinkToFit="1" vertical="top"/>
    </xf>
    <xf fontId="1" fillId="2" borderId="1" numFmtId="49" xfId="0" applyNumberFormat="1" applyFont="1" applyFill="1" applyBorder="1" applyAlignment="1">
      <alignment horizontal="left" shrinkToFit="1" vertical="top" wrapText="1"/>
    </xf>
    <xf fontId="0" fillId="2" borderId="1" numFmtId="49" xfId="0" applyNumberFormat="1" applyFill="1" applyBorder="1" applyAlignment="1">
      <alignment horizontal="left" shrinkToFit="1" vertical="top" wrapText="1"/>
    </xf>
    <xf fontId="1" fillId="2" borderId="5" numFmtId="49" xfId="0" applyNumberFormat="1" applyFont="1" applyFill="1" applyBorder="1" applyAlignment="1">
      <alignment horizontal="left" shrinkToFit="1" vertical="top" wrapText="1"/>
    </xf>
    <xf fontId="1" fillId="2" borderId="6" numFmtId="49" xfId="0" applyNumberFormat="1" applyFont="1" applyFill="1" applyBorder="1" applyAlignment="1">
      <alignment horizontal="left" shrinkToFit="1" vertical="top" wrapText="1"/>
    </xf>
    <xf fontId="1" fillId="2" borderId="1" numFmtId="160" xfId="0" applyNumberFormat="1" applyFont="1" applyFill="1" applyBorder="1" applyAlignment="1">
      <alignment horizontal="right" shrinkToFit="1" vertical="center"/>
    </xf>
    <xf fontId="1" fillId="2" borderId="0" numFmtId="161" xfId="0" applyNumberFormat="1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outlinePr applyStyles="0" summaryBelow="1" summaryRight="1" showOutlineSymbols="1"/>
    <pageSetUpPr autoPageBreaks="1" fitToPage="1"/>
  </sheetPr>
  <sheetViews>
    <sheetView showRuler="1" view="normal" topLeftCell="A32" zoomScale="66" workbookViewId="0">
      <selection activeCell="A135" activeCellId="0" sqref="A135"/>
    </sheetView>
  </sheetViews>
  <sheetFormatPr defaultColWidth="9.140625" defaultRowHeight="12.75"/>
  <cols>
    <col customWidth="1" min="1" max="1" style="1" width="5.5703125"/>
    <col customWidth="1" min="2" max="2" style="2" width="82.7109375"/>
    <col customWidth="1" min="3" max="3" style="2" width="21.28515625"/>
    <col customWidth="1" hidden="1" min="4" max="8" style="3" width="17.5703125"/>
    <col customWidth="1" hidden="1" min="9" max="9" style="3" width="17.28125"/>
    <col customWidth="1" hidden="1" min="10" max="13" style="3" width="17.5703125"/>
    <col customWidth="1" min="14" max="14" style="3" width="17.5703125"/>
    <col customWidth="1" hidden="1" min="15" max="19" style="3" width="17.5703125"/>
    <col customWidth="1" hidden="1" min="20" max="20" style="3" width="17.8515625"/>
    <col customWidth="1" hidden="1" min="21" max="24" style="3" width="17.5703125"/>
    <col customWidth="1" min="25" max="25" style="3" width="17.5703125"/>
    <col customWidth="1" hidden="1" min="26" max="30" style="3" width="17.5703125"/>
    <col customWidth="1" hidden="1" min="31" max="31" style="3" width="17.8515625"/>
    <col customWidth="1" hidden="1" min="32" max="35" style="3" width="17.5703125"/>
    <col customWidth="1" min="36" max="36" style="3" width="17.5703125"/>
    <col customWidth="1" hidden="1" min="37" max="37" style="4" width="17.140625"/>
    <col customWidth="1" hidden="1" min="38" max="38" style="5" width="10"/>
    <col customWidth="1" hidden="1" min="39" max="39" style="1" width="9.42578125"/>
    <col customWidth="1" hidden="1" min="40" max="40" style="1" width="9.140625"/>
    <col customWidth="1" min="41" max="41" style="1" width="9.140625"/>
    <col min="42" max="16384" style="1" width="9.140625"/>
  </cols>
  <sheetData>
    <row r="1" ht="17.25">
      <c r="AA1" s="6"/>
      <c r="AB1" s="6"/>
      <c r="AC1" s="6"/>
      <c r="AE1" s="6"/>
      <c r="AG1" s="6"/>
      <c r="AH1" s="6"/>
      <c r="AI1" s="6"/>
      <c r="AJ1" s="6" t="s">
        <v>0</v>
      </c>
    </row>
    <row r="2" ht="17.25">
      <c r="AA2" s="6"/>
      <c r="AB2" s="6"/>
      <c r="AC2" s="6"/>
      <c r="AE2" s="6"/>
      <c r="AG2" s="6"/>
      <c r="AH2" s="6"/>
      <c r="AI2" s="6"/>
      <c r="AJ2" s="6" t="s">
        <v>1</v>
      </c>
    </row>
    <row r="3" ht="18" customHeight="1">
      <c r="AA3" s="6"/>
      <c r="AB3" s="6"/>
      <c r="AC3" s="6"/>
      <c r="AE3" s="6"/>
      <c r="AG3" s="6"/>
      <c r="AH3" s="6"/>
      <c r="AI3" s="6"/>
      <c r="AJ3" s="6" t="s">
        <v>2</v>
      </c>
    </row>
    <row r="4" ht="12.75">
      <c r="AJ4" s="3"/>
    </row>
    <row r="5" ht="17.25">
      <c r="AE5" s="6"/>
      <c r="AG5" s="6"/>
      <c r="AH5" s="6"/>
      <c r="AI5" s="6"/>
      <c r="AJ5" s="6" t="s">
        <v>0</v>
      </c>
    </row>
    <row r="6" ht="17.25">
      <c r="AE6" s="6"/>
      <c r="AG6" s="6"/>
      <c r="AH6" s="6"/>
      <c r="AI6" s="6"/>
      <c r="AJ6" s="6" t="s">
        <v>1</v>
      </c>
    </row>
    <row r="7" ht="17.25">
      <c r="AE7" s="6"/>
      <c r="AG7" s="6"/>
      <c r="AH7" s="6"/>
      <c r="AI7" s="6"/>
      <c r="AJ7" s="6" t="s">
        <v>2</v>
      </c>
    </row>
    <row r="8" ht="17.25">
      <c r="AE8" s="6"/>
      <c r="AG8" s="6"/>
      <c r="AH8" s="6"/>
      <c r="AI8" s="6"/>
      <c r="AJ8" s="6" t="s">
        <v>3</v>
      </c>
    </row>
    <row r="9" ht="15.75" customHeight="1">
      <c r="A9" s="7" t="s">
        <v>4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8"/>
    </row>
    <row r="10" ht="19.5" customHeight="1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8"/>
    </row>
    <row r="11" ht="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8"/>
    </row>
    <row r="12" ht="17.25">
      <c r="A12" s="9"/>
      <c r="B12" s="10"/>
      <c r="C12" s="10"/>
      <c r="E12" s="3"/>
      <c r="P12" s="3"/>
      <c r="AA12" s="6"/>
      <c r="AB12" s="6"/>
      <c r="AC12" s="6"/>
      <c r="AE12" s="6"/>
      <c r="AG12" s="6"/>
      <c r="AI12" s="6"/>
      <c r="AJ12" s="6" t="s">
        <v>6</v>
      </c>
    </row>
    <row r="13" s="1" customFormat="1" ht="18.75" customHeight="1">
      <c r="A13" s="11" t="s">
        <v>7</v>
      </c>
      <c r="B13" s="11" t="s">
        <v>8</v>
      </c>
      <c r="C13" s="11" t="s">
        <v>9</v>
      </c>
      <c r="D13" s="12" t="s">
        <v>10</v>
      </c>
      <c r="E13" s="12" t="s">
        <v>11</v>
      </c>
      <c r="F13" s="12" t="s">
        <v>10</v>
      </c>
      <c r="G13" s="13" t="s">
        <v>12</v>
      </c>
      <c r="H13" s="13" t="s">
        <v>10</v>
      </c>
      <c r="I13" s="13" t="s">
        <v>13</v>
      </c>
      <c r="J13" s="13" t="s">
        <v>10</v>
      </c>
      <c r="K13" s="13" t="s">
        <v>14</v>
      </c>
      <c r="L13" s="13" t="s">
        <v>10</v>
      </c>
      <c r="M13" s="13" t="s">
        <v>15</v>
      </c>
      <c r="N13" s="13" t="s">
        <v>10</v>
      </c>
      <c r="O13" s="12" t="s">
        <v>16</v>
      </c>
      <c r="P13" s="12" t="s">
        <v>11</v>
      </c>
      <c r="Q13" s="12" t="s">
        <v>16</v>
      </c>
      <c r="R13" s="13" t="s">
        <v>12</v>
      </c>
      <c r="S13" s="13" t="s">
        <v>16</v>
      </c>
      <c r="T13" s="13" t="s">
        <v>13</v>
      </c>
      <c r="U13" s="13" t="s">
        <v>16</v>
      </c>
      <c r="V13" s="13" t="s">
        <v>14</v>
      </c>
      <c r="W13" s="13" t="s">
        <v>16</v>
      </c>
      <c r="X13" s="13" t="s">
        <v>15</v>
      </c>
      <c r="Y13" s="13" t="s">
        <v>16</v>
      </c>
      <c r="Z13" s="12" t="s">
        <v>17</v>
      </c>
      <c r="AA13" s="12" t="s">
        <v>11</v>
      </c>
      <c r="AB13" s="12" t="s">
        <v>17</v>
      </c>
      <c r="AC13" s="13" t="s">
        <v>12</v>
      </c>
      <c r="AD13" s="13" t="s">
        <v>17</v>
      </c>
      <c r="AE13" s="13" t="s">
        <v>13</v>
      </c>
      <c r="AF13" s="13" t="s">
        <v>17</v>
      </c>
      <c r="AG13" s="13" t="s">
        <v>14</v>
      </c>
      <c r="AH13" s="13" t="s">
        <v>17</v>
      </c>
      <c r="AI13" s="13" t="s">
        <v>15</v>
      </c>
      <c r="AJ13" s="13" t="s">
        <v>17</v>
      </c>
      <c r="AK13" s="8"/>
      <c r="AL13" s="1"/>
      <c r="AM13" s="1"/>
      <c r="AN13" s="1"/>
      <c r="AO13" s="1"/>
    </row>
    <row r="14" s="1" customFormat="1" ht="15">
      <c r="A14" s="14"/>
      <c r="B14" s="15"/>
      <c r="C14" s="14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6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6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4"/>
      <c r="AL14" s="1"/>
      <c r="AM14" s="1"/>
      <c r="AN14" s="1"/>
      <c r="AO14" s="1"/>
    </row>
    <row r="15" s="17" customFormat="1" ht="33.75" customHeight="1">
      <c r="A15" s="18"/>
      <c r="B15" s="19" t="s">
        <v>18</v>
      </c>
      <c r="C15" s="20" t="s">
        <v>19</v>
      </c>
      <c r="D15" s="21">
        <f>D24+D29+D34+D41+D46+D49</f>
        <v>2347809.4000000004</v>
      </c>
      <c r="E15" s="21">
        <f>E24+E29+E34+E41+E46+E49</f>
        <v>0</v>
      </c>
      <c r="F15" s="21">
        <f>D15+E15</f>
        <v>2347809.4000000004</v>
      </c>
      <c r="G15" s="21">
        <f>G24+G29+G34+G41+G46+G49+G53</f>
        <v>33751.494980000003</v>
      </c>
      <c r="H15" s="21">
        <f>F15+G15</f>
        <v>2381560.8949800003</v>
      </c>
      <c r="I15" s="21">
        <f>I24+I29+I34+I41+I46+I49+I53</f>
        <v>-16.065000000000001</v>
      </c>
      <c r="J15" s="21">
        <f>H15+I15</f>
        <v>2381544.8299800004</v>
      </c>
      <c r="K15" s="21">
        <f>K24+K29+K34+K41+K46+K49+K53</f>
        <v>0</v>
      </c>
      <c r="L15" s="21">
        <f>J15+K15</f>
        <v>2381544.8299800004</v>
      </c>
      <c r="M15" s="21">
        <f>M24+M29+M34+M41+M46+M49+M53+M40</f>
        <v>-27392.807000000001</v>
      </c>
      <c r="N15" s="21">
        <f>L15+M15</f>
        <v>2354152.0229800004</v>
      </c>
      <c r="O15" s="21">
        <f>O24+O29+O34+O41+O46+O49</f>
        <v>2392043.5999999996</v>
      </c>
      <c r="P15" s="21">
        <f>P24+P29+P34+P41+P46+P49</f>
        <v>0</v>
      </c>
      <c r="Q15" s="21">
        <f>O15+P15</f>
        <v>2392043.5999999996</v>
      </c>
      <c r="R15" s="21">
        <f>R24+R29+R34+R41+R46+R49</f>
        <v>0</v>
      </c>
      <c r="S15" s="21">
        <f>Q15+R15</f>
        <v>2392043.5999999996</v>
      </c>
      <c r="T15" s="21">
        <f>T24+T29+T34+T41+T46+T49</f>
        <v>9.5460549187631472e-12</v>
      </c>
      <c r="U15" s="21">
        <f>S15+T15</f>
        <v>2392043.5999999996</v>
      </c>
      <c r="V15" s="21">
        <f>V24+V29+V34+V41+V46+V49</f>
        <v>0</v>
      </c>
      <c r="W15" s="21">
        <f>U15+V15</f>
        <v>2392043.5999999996</v>
      </c>
      <c r="X15" s="21">
        <f>X24+X29+X34+X41+X46+X49+X53+X40+X21</f>
        <v>27392.807000000015</v>
      </c>
      <c r="Y15" s="21">
        <f>W15+X15</f>
        <v>2419436.4069999997</v>
      </c>
      <c r="Z15" s="21">
        <f>Z24+Z29+Z34+Z41+Z46+Z49</f>
        <v>0</v>
      </c>
      <c r="AA15" s="21">
        <f>AA24+AA29+AA34+AA41+AA46+AA49</f>
        <v>0</v>
      </c>
      <c r="AB15" s="21">
        <f>Z15+AA15</f>
        <v>0</v>
      </c>
      <c r="AC15" s="21">
        <f>AC24+AC29+AC34+AC41+AC46+AC49</f>
        <v>0</v>
      </c>
      <c r="AD15" s="21">
        <f>AB15+AC15</f>
        <v>0</v>
      </c>
      <c r="AE15" s="21">
        <f>AE24+AE29+AE34+AE41+AE46+AE49</f>
        <v>0</v>
      </c>
      <c r="AF15" s="21">
        <f>AD15+AE15</f>
        <v>0</v>
      </c>
      <c r="AG15" s="21">
        <f>AG24+AG29+AG34+AG41+AG46+AG49</f>
        <v>0</v>
      </c>
      <c r="AH15" s="21">
        <f>AF15+AG15</f>
        <v>0</v>
      </c>
      <c r="AI15" s="21">
        <f>AI24+AI29+AI34+AI41+AI46+AI49+AI53+AI40</f>
        <v>26106.812999999998</v>
      </c>
      <c r="AJ15" s="21">
        <f>AH15+AI15</f>
        <v>26106.812999999998</v>
      </c>
      <c r="AK15" s="22"/>
      <c r="AL15" s="23"/>
      <c r="AM15" s="17"/>
      <c r="AN15" s="17"/>
      <c r="AO15" s="17"/>
    </row>
    <row r="16" s="1" customFormat="1" ht="17.25">
      <c r="A16" s="24"/>
      <c r="B16" s="25" t="s">
        <v>20</v>
      </c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4"/>
      <c r="AL16" s="5"/>
      <c r="AM16" s="1"/>
      <c r="AN16" s="1"/>
      <c r="AO16" s="1"/>
    </row>
    <row r="17" s="28" customFormat="1" ht="17.25" hidden="1">
      <c r="A17" s="29"/>
      <c r="B17" s="30" t="s">
        <v>21</v>
      </c>
      <c r="C17" s="31"/>
      <c r="D17" s="32">
        <f>D26+D36+D43+D49</f>
        <v>35718.400000000001</v>
      </c>
      <c r="E17" s="32">
        <f>E26+E36+E43+E49</f>
        <v>0</v>
      </c>
      <c r="F17" s="32">
        <f t="shared" ref="F17:F80" si="0">D17+E17</f>
        <v>35718.400000000001</v>
      </c>
      <c r="G17" s="32">
        <f>G26+G36+G43+G49+G53</f>
        <v>26162.946</v>
      </c>
      <c r="H17" s="32">
        <f t="shared" ref="H17:H80" si="1">F17+G17</f>
        <v>61881.346000000005</v>
      </c>
      <c r="I17" s="32">
        <f>I26+I36+I43+I49+I53+I31</f>
        <v>-16.065000000000001</v>
      </c>
      <c r="J17" s="32">
        <f t="shared" ref="J17:J80" si="2">H17+I17</f>
        <v>61865.281000000003</v>
      </c>
      <c r="K17" s="32">
        <f>K26+K36+K43+K49+K53+K31</f>
        <v>0</v>
      </c>
      <c r="L17" s="32">
        <f t="shared" ref="L17:L80" si="3">J17+K17</f>
        <v>61865.281000000003</v>
      </c>
      <c r="M17" s="32">
        <f>M26+M36+M43+M53+M31+M40+M51</f>
        <v>-27392.807000000001</v>
      </c>
      <c r="N17" s="32">
        <f t="shared" ref="N17:N80" si="4">L17+M17</f>
        <v>34472.474000000002</v>
      </c>
      <c r="O17" s="32">
        <f>O26+O36+O43+O49</f>
        <v>397926.39999999997</v>
      </c>
      <c r="P17" s="32">
        <f>P26+P36+P43+P49</f>
        <v>0</v>
      </c>
      <c r="Q17" s="32">
        <f t="shared" ref="Q17:Q80" si="5">O17+P17</f>
        <v>397926.39999999997</v>
      </c>
      <c r="R17" s="32">
        <f>R26+R36+R43+R49</f>
        <v>0</v>
      </c>
      <c r="S17" s="32">
        <f t="shared" ref="S17:S80" si="6">Q17+R17</f>
        <v>397926.39999999997</v>
      </c>
      <c r="T17" s="32">
        <f>T26+T36+T43+T49+T53+T31</f>
        <v>1.4210854715202004e-14</v>
      </c>
      <c r="U17" s="32">
        <f t="shared" ref="U17:U80" si="7">S17+T17</f>
        <v>397926.39999999997</v>
      </c>
      <c r="V17" s="32">
        <f>V26+V36+V43+V49+V53+V31</f>
        <v>0</v>
      </c>
      <c r="W17" s="32">
        <f t="shared" ref="W17:W80" si="8">U17+V17</f>
        <v>397926.39999999997</v>
      </c>
      <c r="X17" s="32">
        <f>X26+X36+X43+X53+X31+X40+X51</f>
        <v>27392.807000000001</v>
      </c>
      <c r="Y17" s="32">
        <f t="shared" ref="Y17:Y80" si="9">W17+X17</f>
        <v>425319.20699999994</v>
      </c>
      <c r="Z17" s="32">
        <f>Z26+Z36+Z43+Z49</f>
        <v>0</v>
      </c>
      <c r="AA17" s="32">
        <f>AA26+AA36+AA43+AA49</f>
        <v>0</v>
      </c>
      <c r="AB17" s="32">
        <f t="shared" ref="AB17:AB80" si="10">Z17+AA17</f>
        <v>0</v>
      </c>
      <c r="AC17" s="32">
        <f>AC26+AC36+AC43+AC49</f>
        <v>0</v>
      </c>
      <c r="AD17" s="32">
        <f t="shared" ref="AD17:AD80" si="11">AB17+AC17</f>
        <v>0</v>
      </c>
      <c r="AE17" s="32">
        <f>AE26+AE36+AE43+AE49+AE53+AE31</f>
        <v>0</v>
      </c>
      <c r="AF17" s="32">
        <f t="shared" ref="AF17:AF80" si="12">AD17+AE17</f>
        <v>0</v>
      </c>
      <c r="AG17" s="32">
        <f>AG26+AG36+AG43+AG49+AG53+AG31</f>
        <v>0</v>
      </c>
      <c r="AH17" s="32">
        <f t="shared" ref="AH17:AH80" si="13">AF17+AG17</f>
        <v>0</v>
      </c>
      <c r="AI17" s="32">
        <f>AI26+AI36+AI43+AI53+AI31+AI40+AI51</f>
        <v>26106.812999999998</v>
      </c>
      <c r="AJ17" s="32">
        <f t="shared" ref="AJ17:AJ80" si="14">AH17+AI17</f>
        <v>26106.812999999998</v>
      </c>
      <c r="AK17" s="33"/>
      <c r="AL17" s="34" t="s">
        <v>22</v>
      </c>
      <c r="AM17" s="35"/>
      <c r="AN17" s="28"/>
      <c r="AO17" s="28"/>
    </row>
    <row r="18" s="1" customFormat="1" ht="17.25">
      <c r="A18" s="24"/>
      <c r="B18" s="36" t="s">
        <v>23</v>
      </c>
      <c r="C18" s="26" t="s">
        <v>19</v>
      </c>
      <c r="D18" s="27">
        <f>D27+D32+D37+D44</f>
        <v>1707132.8</v>
      </c>
      <c r="E18" s="27">
        <f>E27+E32+E37+E44</f>
        <v>0</v>
      </c>
      <c r="F18" s="27">
        <f t="shared" si="0"/>
        <v>1707132.8</v>
      </c>
      <c r="G18" s="27">
        <f>G27+G32+G37+G44</f>
        <v>0</v>
      </c>
      <c r="H18" s="27">
        <f t="shared" si="1"/>
        <v>1707132.8</v>
      </c>
      <c r="I18" s="27">
        <f>I27+I32+I37+I44</f>
        <v>0</v>
      </c>
      <c r="J18" s="27">
        <f t="shared" si="2"/>
        <v>1707132.8</v>
      </c>
      <c r="K18" s="27">
        <f>K27+K32+K37+K44</f>
        <v>0</v>
      </c>
      <c r="L18" s="27">
        <f t="shared" si="3"/>
        <v>1707132.8</v>
      </c>
      <c r="M18" s="27">
        <f>M27+M32+M37+M44+M23</f>
        <v>0</v>
      </c>
      <c r="N18" s="27">
        <f t="shared" si="4"/>
        <v>1707132.8</v>
      </c>
      <c r="O18" s="27">
        <f>O27+O32+O37+O44</f>
        <v>1376949.1000000001</v>
      </c>
      <c r="P18" s="27">
        <f>P27+P32+P37+P44</f>
        <v>0</v>
      </c>
      <c r="Q18" s="27">
        <f t="shared" si="5"/>
        <v>1376949.1000000001</v>
      </c>
      <c r="R18" s="27">
        <f>R27+R32+R37+R44</f>
        <v>0</v>
      </c>
      <c r="S18" s="27">
        <f t="shared" si="6"/>
        <v>1376949.1000000001</v>
      </c>
      <c r="T18" s="27">
        <f>T27+T32+T37+T44</f>
        <v>0</v>
      </c>
      <c r="U18" s="27">
        <f t="shared" si="7"/>
        <v>1376949.1000000001</v>
      </c>
      <c r="V18" s="27">
        <f>V27+V32+V37+V44</f>
        <v>0</v>
      </c>
      <c r="W18" s="27">
        <f t="shared" si="8"/>
        <v>1376949.1000000001</v>
      </c>
      <c r="X18" s="27">
        <f>X27+X32+X37+X44+X23</f>
        <v>0</v>
      </c>
      <c r="Y18" s="27">
        <f t="shared" si="9"/>
        <v>1376949.1000000001</v>
      </c>
      <c r="Z18" s="27">
        <f>Z27+Z32+Z37+Z44</f>
        <v>0</v>
      </c>
      <c r="AA18" s="27">
        <f>AA27+AA32+AA37+AA44</f>
        <v>0</v>
      </c>
      <c r="AB18" s="27">
        <f t="shared" si="10"/>
        <v>0</v>
      </c>
      <c r="AC18" s="27">
        <f>AC27+AC32+AC37+AC44</f>
        <v>0</v>
      </c>
      <c r="AD18" s="27">
        <f t="shared" si="11"/>
        <v>0</v>
      </c>
      <c r="AE18" s="27">
        <f>AE27+AE32+AE37+AE44</f>
        <v>0</v>
      </c>
      <c r="AF18" s="27">
        <f t="shared" si="12"/>
        <v>0</v>
      </c>
      <c r="AG18" s="27">
        <f>AG27+AG32+AG37+AG44</f>
        <v>0</v>
      </c>
      <c r="AH18" s="27">
        <f t="shared" si="13"/>
        <v>0</v>
      </c>
      <c r="AI18" s="27">
        <f>AI27+AI32+AI37+AI44+AI23</f>
        <v>0</v>
      </c>
      <c r="AJ18" s="27">
        <f t="shared" si="14"/>
        <v>0</v>
      </c>
      <c r="AK18" s="4"/>
      <c r="AL18" s="5"/>
      <c r="AM18" s="37"/>
      <c r="AN18" s="1"/>
      <c r="AO18" s="1"/>
    </row>
    <row r="19" s="1" customFormat="1" ht="17.25">
      <c r="A19" s="24"/>
      <c r="B19" s="36" t="s">
        <v>24</v>
      </c>
      <c r="C19" s="26" t="s">
        <v>19</v>
      </c>
      <c r="D19" s="27">
        <f>D33+D38</f>
        <v>604377.09999999998</v>
      </c>
      <c r="E19" s="27">
        <f>E33+E38</f>
        <v>0</v>
      </c>
      <c r="F19" s="27">
        <f t="shared" si="0"/>
        <v>604377.09999999998</v>
      </c>
      <c r="G19" s="27">
        <f>G33+G38</f>
        <v>0</v>
      </c>
      <c r="H19" s="27">
        <f t="shared" si="1"/>
        <v>604377.09999999998</v>
      </c>
      <c r="I19" s="27">
        <f>I33+I38</f>
        <v>0</v>
      </c>
      <c r="J19" s="27">
        <f t="shared" si="2"/>
        <v>604377.09999999998</v>
      </c>
      <c r="K19" s="27">
        <f>K33+K38</f>
        <v>0</v>
      </c>
      <c r="L19" s="27">
        <f t="shared" si="3"/>
        <v>604377.09999999998</v>
      </c>
      <c r="M19" s="27">
        <f>M33+M38</f>
        <v>0</v>
      </c>
      <c r="N19" s="27">
        <f t="shared" si="4"/>
        <v>604377.09999999998</v>
      </c>
      <c r="O19" s="27">
        <f>O33+O38</f>
        <v>617168.09999999998</v>
      </c>
      <c r="P19" s="27">
        <f>P33+P38</f>
        <v>0</v>
      </c>
      <c r="Q19" s="27">
        <f t="shared" si="5"/>
        <v>617168.09999999998</v>
      </c>
      <c r="R19" s="27">
        <f>R33+R38</f>
        <v>0</v>
      </c>
      <c r="S19" s="27">
        <f t="shared" si="6"/>
        <v>617168.09999999998</v>
      </c>
      <c r="T19" s="27">
        <f>T33+T38</f>
        <v>0</v>
      </c>
      <c r="U19" s="27">
        <f t="shared" si="7"/>
        <v>617168.09999999998</v>
      </c>
      <c r="V19" s="27">
        <f>V33+V38</f>
        <v>0</v>
      </c>
      <c r="W19" s="27">
        <f t="shared" si="8"/>
        <v>617168.09999999998</v>
      </c>
      <c r="X19" s="27">
        <f>X33+X38</f>
        <v>0</v>
      </c>
      <c r="Y19" s="27">
        <f t="shared" si="9"/>
        <v>617168.09999999998</v>
      </c>
      <c r="Z19" s="27">
        <f>Z33+Z38</f>
        <v>0</v>
      </c>
      <c r="AA19" s="27">
        <f>AA33+AA38</f>
        <v>0</v>
      </c>
      <c r="AB19" s="27">
        <f t="shared" si="10"/>
        <v>0</v>
      </c>
      <c r="AC19" s="27">
        <f>AC33+AC38</f>
        <v>0</v>
      </c>
      <c r="AD19" s="27">
        <f t="shared" si="11"/>
        <v>0</v>
      </c>
      <c r="AE19" s="27">
        <f>AE33+AE38</f>
        <v>0</v>
      </c>
      <c r="AF19" s="27">
        <f t="shared" si="12"/>
        <v>0</v>
      </c>
      <c r="AG19" s="27">
        <f>AG33+AG38</f>
        <v>0</v>
      </c>
      <c r="AH19" s="27">
        <f t="shared" si="13"/>
        <v>0</v>
      </c>
      <c r="AI19" s="27">
        <f>AI33+AI38</f>
        <v>0</v>
      </c>
      <c r="AJ19" s="27">
        <f t="shared" si="14"/>
        <v>0</v>
      </c>
      <c r="AK19" s="4"/>
      <c r="AL19" s="5"/>
      <c r="AM19" s="37"/>
      <c r="AN19" s="1"/>
      <c r="AO19" s="1"/>
    </row>
    <row r="20" s="1" customFormat="1" ht="17.25">
      <c r="A20" s="24"/>
      <c r="B20" s="36" t="s">
        <v>25</v>
      </c>
      <c r="C20" s="26" t="s">
        <v>19</v>
      </c>
      <c r="D20" s="27">
        <f>D48</f>
        <v>581.10000000000002</v>
      </c>
      <c r="E20" s="27">
        <f>E48</f>
        <v>0</v>
      </c>
      <c r="F20" s="27">
        <f t="shared" si="0"/>
        <v>581.10000000000002</v>
      </c>
      <c r="G20" s="27">
        <f>G48+G45+G28+G39</f>
        <v>7588.5489799999996</v>
      </c>
      <c r="H20" s="27">
        <f t="shared" si="1"/>
        <v>8169.6489799999999</v>
      </c>
      <c r="I20" s="27">
        <f>I48+I45+I28+I39</f>
        <v>0</v>
      </c>
      <c r="J20" s="27">
        <f t="shared" si="2"/>
        <v>8169.6489799999999</v>
      </c>
      <c r="K20" s="27">
        <f>K48+K45+K28+K39</f>
        <v>0</v>
      </c>
      <c r="L20" s="27">
        <f t="shared" si="3"/>
        <v>8169.6489799999999</v>
      </c>
      <c r="M20" s="27">
        <f>M48+M45+M28+M39+M52</f>
        <v>0</v>
      </c>
      <c r="N20" s="27">
        <f t="shared" si="4"/>
        <v>8169.6489799999999</v>
      </c>
      <c r="O20" s="27">
        <f>O48</f>
        <v>0</v>
      </c>
      <c r="P20" s="27">
        <f>P48</f>
        <v>0</v>
      </c>
      <c r="Q20" s="27">
        <f t="shared" si="5"/>
        <v>0</v>
      </c>
      <c r="R20" s="27">
        <f>R48+R45+R28+R39</f>
        <v>0</v>
      </c>
      <c r="S20" s="27">
        <f t="shared" si="6"/>
        <v>0</v>
      </c>
      <c r="T20" s="27">
        <f>T48+T45+T28+T39</f>
        <v>0</v>
      </c>
      <c r="U20" s="27">
        <f t="shared" si="7"/>
        <v>0</v>
      </c>
      <c r="V20" s="27">
        <f>V48+V45+V28+V39</f>
        <v>0</v>
      </c>
      <c r="W20" s="27">
        <f t="shared" si="8"/>
        <v>0</v>
      </c>
      <c r="X20" s="27">
        <f>X48+X45+X28+X39</f>
        <v>0</v>
      </c>
      <c r="Y20" s="27">
        <f t="shared" si="9"/>
        <v>0</v>
      </c>
      <c r="Z20" s="27">
        <f>Z48</f>
        <v>0</v>
      </c>
      <c r="AA20" s="27">
        <f>AA48</f>
        <v>0</v>
      </c>
      <c r="AB20" s="27">
        <f t="shared" si="10"/>
        <v>0</v>
      </c>
      <c r="AC20" s="27">
        <f>AC48+AC45+AC28+AC39</f>
        <v>0</v>
      </c>
      <c r="AD20" s="27">
        <f t="shared" si="11"/>
        <v>0</v>
      </c>
      <c r="AE20" s="27">
        <f>AE48+AE45+AE28+AE39</f>
        <v>0</v>
      </c>
      <c r="AF20" s="27">
        <f t="shared" si="12"/>
        <v>0</v>
      </c>
      <c r="AG20" s="27">
        <f>AG48+AG45+AG28+AG39</f>
        <v>0</v>
      </c>
      <c r="AH20" s="27">
        <f t="shared" si="13"/>
        <v>0</v>
      </c>
      <c r="AI20" s="27">
        <f>AI48+AI45+AI28+AI39</f>
        <v>0</v>
      </c>
      <c r="AJ20" s="27">
        <f t="shared" si="14"/>
        <v>0</v>
      </c>
      <c r="AK20" s="4"/>
      <c r="AL20" s="5"/>
      <c r="AM20" s="37"/>
      <c r="AN20" s="1"/>
      <c r="AO20" s="1"/>
    </row>
    <row r="21" s="1" customFormat="1" ht="37.5" customHeight="1">
      <c r="A21" s="38" t="s">
        <v>26</v>
      </c>
      <c r="B21" s="36" t="s">
        <v>27</v>
      </c>
      <c r="C21" s="39" t="s">
        <v>28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>
        <f t="shared" si="4"/>
        <v>0</v>
      </c>
      <c r="O21" s="27"/>
      <c r="P21" s="27"/>
      <c r="Q21" s="27"/>
      <c r="R21" s="27"/>
      <c r="S21" s="27"/>
      <c r="T21" s="27"/>
      <c r="U21" s="27"/>
      <c r="V21" s="27"/>
      <c r="W21" s="27"/>
      <c r="X21" s="27">
        <f>X23</f>
        <v>113313.765</v>
      </c>
      <c r="Y21" s="27">
        <f t="shared" si="9"/>
        <v>113313.765</v>
      </c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>
        <f t="shared" si="14"/>
        <v>0</v>
      </c>
      <c r="AK21" s="4"/>
      <c r="AL21" s="5"/>
      <c r="AM21" s="37"/>
      <c r="AN21" s="1"/>
      <c r="AO21" s="1"/>
    </row>
    <row r="22" s="1" customFormat="1" ht="17.25">
      <c r="A22" s="40"/>
      <c r="B22" s="36" t="s">
        <v>20</v>
      </c>
      <c r="C22" s="26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4"/>
      <c r="AL22" s="5"/>
      <c r="AM22" s="37"/>
      <c r="AN22" s="1"/>
      <c r="AO22" s="1"/>
    </row>
    <row r="23" s="1" customFormat="1" ht="17.25">
      <c r="A23" s="40"/>
      <c r="B23" s="36" t="s">
        <v>23</v>
      </c>
      <c r="C23" s="26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>
        <f t="shared" si="4"/>
        <v>0</v>
      </c>
      <c r="O23" s="27"/>
      <c r="P23" s="27"/>
      <c r="Q23" s="27"/>
      <c r="R23" s="27"/>
      <c r="S23" s="27"/>
      <c r="T23" s="27"/>
      <c r="U23" s="27"/>
      <c r="V23" s="27"/>
      <c r="W23" s="27"/>
      <c r="X23" s="27">
        <v>113313.765</v>
      </c>
      <c r="Y23" s="27">
        <f t="shared" si="9"/>
        <v>113313.765</v>
      </c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>
        <f t="shared" si="14"/>
        <v>0</v>
      </c>
      <c r="AK23" s="4" t="s">
        <v>29</v>
      </c>
      <c r="AL23" s="5"/>
      <c r="AM23" s="37"/>
      <c r="AN23" s="1"/>
      <c r="AO23" s="1"/>
    </row>
    <row r="24" s="1" customFormat="1" ht="51.75">
      <c r="A24" s="40"/>
      <c r="B24" s="36" t="s">
        <v>27</v>
      </c>
      <c r="C24" s="41" t="s">
        <v>30</v>
      </c>
      <c r="D24" s="27">
        <f>D26+D27</f>
        <v>836272.60000000009</v>
      </c>
      <c r="E24" s="27">
        <f>E26+E27</f>
        <v>0</v>
      </c>
      <c r="F24" s="27">
        <f t="shared" si="0"/>
        <v>836272.60000000009</v>
      </c>
      <c r="G24" s="27">
        <f>G26+G27+G28</f>
        <v>7540.8158800000001</v>
      </c>
      <c r="H24" s="27">
        <f t="shared" si="1"/>
        <v>843813.4158800001</v>
      </c>
      <c r="I24" s="27">
        <f>I26+I27+I28</f>
        <v>0</v>
      </c>
      <c r="J24" s="27">
        <f t="shared" si="2"/>
        <v>843813.4158800001</v>
      </c>
      <c r="K24" s="27">
        <f>K26+K27+K28</f>
        <v>0</v>
      </c>
      <c r="L24" s="27">
        <f t="shared" si="3"/>
        <v>843813.4158800001</v>
      </c>
      <c r="M24" s="27">
        <f>M26+M27+M28</f>
        <v>0</v>
      </c>
      <c r="N24" s="27">
        <f t="shared" si="4"/>
        <v>843813.4158800001</v>
      </c>
      <c r="O24" s="27">
        <f>O26+O27</f>
        <v>1077500.5</v>
      </c>
      <c r="P24" s="27">
        <f>P26+P27</f>
        <v>0</v>
      </c>
      <c r="Q24" s="27">
        <f t="shared" si="5"/>
        <v>1077500.5</v>
      </c>
      <c r="R24" s="27">
        <f>R26+R27+R28</f>
        <v>0</v>
      </c>
      <c r="S24" s="27">
        <f t="shared" si="6"/>
        <v>1077500.5</v>
      </c>
      <c r="T24" s="27">
        <f>T26+T27+T28</f>
        <v>0.001</v>
      </c>
      <c r="U24" s="27">
        <f t="shared" si="7"/>
        <v>1077500.5009999999</v>
      </c>
      <c r="V24" s="27">
        <f>V26+V27+V28</f>
        <v>0</v>
      </c>
      <c r="W24" s="27">
        <f t="shared" si="8"/>
        <v>1077500.5009999999</v>
      </c>
      <c r="X24" s="27">
        <f>X26+X27+X28</f>
        <v>-113313.765</v>
      </c>
      <c r="Y24" s="27">
        <f t="shared" si="9"/>
        <v>964186.73599999992</v>
      </c>
      <c r="Z24" s="27">
        <f>Z26+Z27</f>
        <v>0</v>
      </c>
      <c r="AA24" s="27">
        <f>AA26+AA27</f>
        <v>0</v>
      </c>
      <c r="AB24" s="27">
        <f t="shared" si="10"/>
        <v>0</v>
      </c>
      <c r="AC24" s="27">
        <f>AC26+AC27+AC28</f>
        <v>0</v>
      </c>
      <c r="AD24" s="27">
        <f t="shared" si="11"/>
        <v>0</v>
      </c>
      <c r="AE24" s="27">
        <f>AE26+AE27+AE28</f>
        <v>0</v>
      </c>
      <c r="AF24" s="27">
        <f t="shared" si="12"/>
        <v>0</v>
      </c>
      <c r="AG24" s="27">
        <f>AG26+AG27+AG28</f>
        <v>0</v>
      </c>
      <c r="AH24" s="27">
        <f t="shared" si="13"/>
        <v>0</v>
      </c>
      <c r="AI24" s="27">
        <f>AI26+AI27+AI28</f>
        <v>0</v>
      </c>
      <c r="AJ24" s="27">
        <f t="shared" si="14"/>
        <v>0</v>
      </c>
      <c r="AK24" s="4"/>
      <c r="AL24" s="5"/>
      <c r="AM24" s="37"/>
      <c r="AN24" s="1"/>
      <c r="AO24" s="1"/>
    </row>
    <row r="25" s="1" customFormat="1" ht="17.25">
      <c r="A25" s="42"/>
      <c r="B25" s="36" t="s">
        <v>20</v>
      </c>
      <c r="C25" s="2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4"/>
      <c r="AL25" s="5"/>
      <c r="AM25" s="37"/>
      <c r="AN25" s="1"/>
      <c r="AO25" s="1"/>
    </row>
    <row r="26" s="1" customFormat="1" ht="17.25" hidden="1">
      <c r="A26" s="40"/>
      <c r="B26" s="36" t="s">
        <v>21</v>
      </c>
      <c r="C26" s="26"/>
      <c r="D26" s="27">
        <v>836.29999999999995</v>
      </c>
      <c r="E26" s="27"/>
      <c r="F26" s="27">
        <f t="shared" si="0"/>
        <v>836.29999999999995</v>
      </c>
      <c r="G26" s="27"/>
      <c r="H26" s="27">
        <f t="shared" si="1"/>
        <v>836.29999999999995</v>
      </c>
      <c r="I26" s="27"/>
      <c r="J26" s="27">
        <f t="shared" si="2"/>
        <v>836.29999999999995</v>
      </c>
      <c r="K26" s="27"/>
      <c r="L26" s="27">
        <f t="shared" si="3"/>
        <v>836.29999999999995</v>
      </c>
      <c r="M26" s="43"/>
      <c r="N26" s="27">
        <f t="shared" si="4"/>
        <v>836.29999999999995</v>
      </c>
      <c r="O26" s="27">
        <v>1077.5</v>
      </c>
      <c r="P26" s="27"/>
      <c r="Q26" s="27">
        <f t="shared" si="5"/>
        <v>1077.5</v>
      </c>
      <c r="R26" s="27"/>
      <c r="S26" s="27">
        <f t="shared" si="6"/>
        <v>1077.5</v>
      </c>
      <c r="T26" s="27">
        <v>0.001</v>
      </c>
      <c r="U26" s="27">
        <f t="shared" si="7"/>
        <v>1077.501</v>
      </c>
      <c r="V26" s="27"/>
      <c r="W26" s="27">
        <f t="shared" si="8"/>
        <v>1077.501</v>
      </c>
      <c r="X26" s="43"/>
      <c r="Y26" s="27">
        <f t="shared" si="9"/>
        <v>1077.501</v>
      </c>
      <c r="Z26" s="27">
        <v>0</v>
      </c>
      <c r="AA26" s="27"/>
      <c r="AB26" s="27">
        <f t="shared" si="10"/>
        <v>0</v>
      </c>
      <c r="AC26" s="27"/>
      <c r="AD26" s="27">
        <f t="shared" si="11"/>
        <v>0</v>
      </c>
      <c r="AE26" s="27"/>
      <c r="AF26" s="27">
        <f t="shared" si="12"/>
        <v>0</v>
      </c>
      <c r="AG26" s="27"/>
      <c r="AH26" s="27">
        <f t="shared" si="13"/>
        <v>0</v>
      </c>
      <c r="AI26" s="43"/>
      <c r="AJ26" s="27">
        <f t="shared" si="14"/>
        <v>0</v>
      </c>
      <c r="AK26" s="4" t="s">
        <v>31</v>
      </c>
      <c r="AL26" s="5" t="s">
        <v>22</v>
      </c>
      <c r="AM26" s="37"/>
    </row>
    <row r="27" s="1" customFormat="1" ht="17.25">
      <c r="A27" s="42"/>
      <c r="B27" s="36" t="s">
        <v>23</v>
      </c>
      <c r="C27" s="26" t="s">
        <v>19</v>
      </c>
      <c r="D27" s="27">
        <v>835436.30000000005</v>
      </c>
      <c r="E27" s="27"/>
      <c r="F27" s="27">
        <f t="shared" si="0"/>
        <v>835436.30000000005</v>
      </c>
      <c r="G27" s="27"/>
      <c r="H27" s="27">
        <f t="shared" si="1"/>
        <v>835436.30000000005</v>
      </c>
      <c r="I27" s="27"/>
      <c r="J27" s="27">
        <f t="shared" si="2"/>
        <v>835436.30000000005</v>
      </c>
      <c r="K27" s="27"/>
      <c r="L27" s="27">
        <f t="shared" si="3"/>
        <v>835436.30000000005</v>
      </c>
      <c r="M27" s="27"/>
      <c r="N27" s="27">
        <f t="shared" si="4"/>
        <v>835436.30000000005</v>
      </c>
      <c r="O27" s="27">
        <v>1076423</v>
      </c>
      <c r="P27" s="27"/>
      <c r="Q27" s="27">
        <f t="shared" si="5"/>
        <v>1076423</v>
      </c>
      <c r="R27" s="27"/>
      <c r="S27" s="27">
        <f t="shared" si="6"/>
        <v>1076423</v>
      </c>
      <c r="T27" s="27"/>
      <c r="U27" s="27">
        <f t="shared" si="7"/>
        <v>1076423</v>
      </c>
      <c r="V27" s="27"/>
      <c r="W27" s="27">
        <f t="shared" si="8"/>
        <v>1076423</v>
      </c>
      <c r="X27" s="27">
        <v>-113313.765</v>
      </c>
      <c r="Y27" s="27">
        <f t="shared" si="9"/>
        <v>963109.23499999999</v>
      </c>
      <c r="Z27" s="27">
        <v>0</v>
      </c>
      <c r="AA27" s="27"/>
      <c r="AB27" s="27">
        <f t="shared" si="10"/>
        <v>0</v>
      </c>
      <c r="AC27" s="27"/>
      <c r="AD27" s="27">
        <f t="shared" si="11"/>
        <v>0</v>
      </c>
      <c r="AE27" s="27"/>
      <c r="AF27" s="27">
        <f t="shared" si="12"/>
        <v>0</v>
      </c>
      <c r="AG27" s="27"/>
      <c r="AH27" s="27">
        <f t="shared" si="13"/>
        <v>0</v>
      </c>
      <c r="AI27" s="27"/>
      <c r="AJ27" s="27">
        <f t="shared" si="14"/>
        <v>0</v>
      </c>
      <c r="AK27" s="4" t="s">
        <v>29</v>
      </c>
      <c r="AL27" s="5"/>
      <c r="AM27" s="37"/>
    </row>
    <row r="28" s="1" customFormat="1" ht="17.25">
      <c r="A28" s="42"/>
      <c r="B28" s="36" t="s">
        <v>25</v>
      </c>
      <c r="C28" s="26" t="s">
        <v>19</v>
      </c>
      <c r="D28" s="27"/>
      <c r="E28" s="27"/>
      <c r="F28" s="27"/>
      <c r="G28" s="27">
        <v>7540.8158800000001</v>
      </c>
      <c r="H28" s="27">
        <f t="shared" si="1"/>
        <v>7540.8158800000001</v>
      </c>
      <c r="I28" s="27"/>
      <c r="J28" s="27">
        <f t="shared" si="2"/>
        <v>7540.8158800000001</v>
      </c>
      <c r="K28" s="27"/>
      <c r="L28" s="27">
        <f t="shared" si="3"/>
        <v>7540.8158800000001</v>
      </c>
      <c r="M28" s="27"/>
      <c r="N28" s="27">
        <f t="shared" si="4"/>
        <v>7540.8158800000001</v>
      </c>
      <c r="O28" s="27"/>
      <c r="P28" s="27"/>
      <c r="Q28" s="27"/>
      <c r="R28" s="27"/>
      <c r="S28" s="27">
        <f t="shared" si="6"/>
        <v>0</v>
      </c>
      <c r="T28" s="27"/>
      <c r="U28" s="27">
        <f t="shared" si="7"/>
        <v>0</v>
      </c>
      <c r="V28" s="27"/>
      <c r="W28" s="27">
        <f t="shared" si="8"/>
        <v>0</v>
      </c>
      <c r="X28" s="27"/>
      <c r="Y28" s="27">
        <f t="shared" si="9"/>
        <v>0</v>
      </c>
      <c r="Z28" s="27"/>
      <c r="AA28" s="27"/>
      <c r="AB28" s="27"/>
      <c r="AC28" s="27"/>
      <c r="AD28" s="27">
        <f t="shared" si="11"/>
        <v>0</v>
      </c>
      <c r="AE28" s="27"/>
      <c r="AF28" s="27">
        <f t="shared" si="12"/>
        <v>0</v>
      </c>
      <c r="AG28" s="27"/>
      <c r="AH28" s="27">
        <f t="shared" si="13"/>
        <v>0</v>
      </c>
      <c r="AI28" s="27"/>
      <c r="AJ28" s="27">
        <f t="shared" si="14"/>
        <v>0</v>
      </c>
      <c r="AK28" s="4" t="s">
        <v>32</v>
      </c>
      <c r="AL28" s="5"/>
      <c r="AM28" s="37"/>
    </row>
    <row r="29" ht="39.75" customHeight="1">
      <c r="A29" s="38" t="s">
        <v>33</v>
      </c>
      <c r="B29" s="36" t="s">
        <v>34</v>
      </c>
      <c r="C29" s="36" t="s">
        <v>28</v>
      </c>
      <c r="D29" s="27">
        <f>D32+D33</f>
        <v>54620.700000000004</v>
      </c>
      <c r="E29" s="27">
        <f>E32+E33</f>
        <v>0</v>
      </c>
      <c r="F29" s="27">
        <f t="shared" si="0"/>
        <v>54620.700000000004</v>
      </c>
      <c r="G29" s="27">
        <f>G32+G33</f>
        <v>0</v>
      </c>
      <c r="H29" s="27">
        <f t="shared" si="1"/>
        <v>54620.700000000004</v>
      </c>
      <c r="I29" s="27">
        <f>I32+I33+I31</f>
        <v>-54620.700000000004</v>
      </c>
      <c r="J29" s="27">
        <f t="shared" si="2"/>
        <v>0</v>
      </c>
      <c r="K29" s="27">
        <f>K32+K33+K31</f>
        <v>0</v>
      </c>
      <c r="L29" s="27">
        <f t="shared" si="3"/>
        <v>0</v>
      </c>
      <c r="M29" s="27">
        <f>M32+M33+M31</f>
        <v>0</v>
      </c>
      <c r="N29" s="27">
        <f t="shared" si="4"/>
        <v>0</v>
      </c>
      <c r="O29" s="27">
        <f>O32+O33</f>
        <v>0</v>
      </c>
      <c r="P29" s="27">
        <f>P32+P33</f>
        <v>0</v>
      </c>
      <c r="Q29" s="27">
        <f t="shared" si="5"/>
        <v>0</v>
      </c>
      <c r="R29" s="27">
        <f>R32+R33</f>
        <v>0</v>
      </c>
      <c r="S29" s="27">
        <f t="shared" si="6"/>
        <v>0</v>
      </c>
      <c r="T29" s="27">
        <f>T32+T33+T31</f>
        <v>121902.88923</v>
      </c>
      <c r="U29" s="27">
        <f t="shared" si="7"/>
        <v>121902.88923</v>
      </c>
      <c r="V29" s="27">
        <f>V32+V33+V31</f>
        <v>0</v>
      </c>
      <c r="W29" s="27">
        <f t="shared" si="8"/>
        <v>121902.88923</v>
      </c>
      <c r="X29" s="27">
        <f>X32+X33+X31</f>
        <v>0</v>
      </c>
      <c r="Y29" s="27">
        <f t="shared" si="9"/>
        <v>121902.88923</v>
      </c>
      <c r="Z29" s="27">
        <f>Z32+Z33</f>
        <v>0</v>
      </c>
      <c r="AA29" s="27">
        <f>AA32+AA33</f>
        <v>0</v>
      </c>
      <c r="AB29" s="27">
        <f t="shared" si="10"/>
        <v>0</v>
      </c>
      <c r="AC29" s="27">
        <f>AC32+AC33</f>
        <v>0</v>
      </c>
      <c r="AD29" s="27">
        <f t="shared" si="11"/>
        <v>0</v>
      </c>
      <c r="AE29" s="27">
        <f>AE32+AE33</f>
        <v>0</v>
      </c>
      <c r="AF29" s="27">
        <f t="shared" si="12"/>
        <v>0</v>
      </c>
      <c r="AG29" s="27">
        <f>AG32+AG33</f>
        <v>0</v>
      </c>
      <c r="AH29" s="27">
        <f t="shared" si="13"/>
        <v>0</v>
      </c>
      <c r="AI29" s="27">
        <f>AI32+AI33</f>
        <v>0</v>
      </c>
      <c r="AJ29" s="27">
        <f t="shared" si="14"/>
        <v>0</v>
      </c>
      <c r="AK29" s="4"/>
      <c r="AL29" s="5"/>
      <c r="AM29" s="37"/>
    </row>
    <row r="30" ht="17.25">
      <c r="A30" s="40"/>
      <c r="B30" s="36" t="s">
        <v>20</v>
      </c>
      <c r="C30" s="36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4"/>
      <c r="AL30" s="5"/>
      <c r="AM30" s="37"/>
    </row>
    <row r="31" ht="17.25" hidden="1">
      <c r="A31" s="40"/>
      <c r="B31" s="36" t="s">
        <v>21</v>
      </c>
      <c r="C31" s="36"/>
      <c r="D31" s="27"/>
      <c r="E31" s="27"/>
      <c r="F31" s="27"/>
      <c r="G31" s="27"/>
      <c r="H31" s="27"/>
      <c r="I31" s="43"/>
      <c r="J31" s="27">
        <f t="shared" si="2"/>
        <v>0</v>
      </c>
      <c r="K31" s="43"/>
      <c r="L31" s="27">
        <f t="shared" si="3"/>
        <v>0</v>
      </c>
      <c r="M31" s="43"/>
      <c r="N31" s="27">
        <f t="shared" si="4"/>
        <v>0</v>
      </c>
      <c r="O31" s="27"/>
      <c r="P31" s="27"/>
      <c r="Q31" s="27"/>
      <c r="R31" s="27"/>
      <c r="S31" s="27"/>
      <c r="T31" s="43">
        <v>121.90300000000001</v>
      </c>
      <c r="U31" s="27">
        <f t="shared" si="7"/>
        <v>121.90300000000001</v>
      </c>
      <c r="V31" s="43"/>
      <c r="W31" s="27">
        <f t="shared" si="8"/>
        <v>121.90300000000001</v>
      </c>
      <c r="X31" s="43"/>
      <c r="Y31" s="27">
        <f t="shared" si="9"/>
        <v>121.90300000000001</v>
      </c>
      <c r="Z31" s="27"/>
      <c r="AA31" s="27"/>
      <c r="AB31" s="27"/>
      <c r="AC31" s="27"/>
      <c r="AD31" s="27"/>
      <c r="AE31" s="43"/>
      <c r="AF31" s="27"/>
      <c r="AG31" s="43"/>
      <c r="AH31" s="27"/>
      <c r="AI31" s="43"/>
      <c r="AJ31" s="27"/>
      <c r="AK31" s="4"/>
      <c r="AL31" s="5" t="s">
        <v>22</v>
      </c>
      <c r="AM31" s="37"/>
    </row>
    <row r="32" ht="17.25">
      <c r="A32" s="40"/>
      <c r="B32" s="36" t="s">
        <v>23</v>
      </c>
      <c r="C32" s="44" t="s">
        <v>19</v>
      </c>
      <c r="D32" s="27">
        <v>2184.8000000000002</v>
      </c>
      <c r="E32" s="27"/>
      <c r="F32" s="27">
        <f t="shared" si="0"/>
        <v>2184.8000000000002</v>
      </c>
      <c r="G32" s="27"/>
      <c r="H32" s="27">
        <f t="shared" si="1"/>
        <v>2184.8000000000002</v>
      </c>
      <c r="I32" s="27">
        <v>-2184.8000000000002</v>
      </c>
      <c r="J32" s="27">
        <f t="shared" si="2"/>
        <v>0</v>
      </c>
      <c r="K32" s="27"/>
      <c r="L32" s="27">
        <f t="shared" si="3"/>
        <v>0</v>
      </c>
      <c r="M32" s="27"/>
      <c r="N32" s="27">
        <f t="shared" si="4"/>
        <v>0</v>
      </c>
      <c r="O32" s="27">
        <v>0</v>
      </c>
      <c r="P32" s="27"/>
      <c r="Q32" s="27">
        <f t="shared" si="5"/>
        <v>0</v>
      </c>
      <c r="R32" s="27"/>
      <c r="S32" s="27">
        <f t="shared" si="6"/>
        <v>0</v>
      </c>
      <c r="T32" s="27">
        <v>4871.23945</v>
      </c>
      <c r="U32" s="27">
        <f t="shared" si="7"/>
        <v>4871.23945</v>
      </c>
      <c r="V32" s="27"/>
      <c r="W32" s="27">
        <f t="shared" si="8"/>
        <v>4871.23945</v>
      </c>
      <c r="X32" s="27"/>
      <c r="Y32" s="27">
        <f t="shared" si="9"/>
        <v>4871.23945</v>
      </c>
      <c r="Z32" s="27">
        <v>0</v>
      </c>
      <c r="AA32" s="27"/>
      <c r="AB32" s="27">
        <f t="shared" si="10"/>
        <v>0</v>
      </c>
      <c r="AC32" s="27"/>
      <c r="AD32" s="27">
        <f t="shared" si="11"/>
        <v>0</v>
      </c>
      <c r="AE32" s="27"/>
      <c r="AF32" s="27">
        <f t="shared" si="12"/>
        <v>0</v>
      </c>
      <c r="AG32" s="27"/>
      <c r="AH32" s="27">
        <f t="shared" si="13"/>
        <v>0</v>
      </c>
      <c r="AI32" s="27"/>
      <c r="AJ32" s="27">
        <f t="shared" si="14"/>
        <v>0</v>
      </c>
      <c r="AK32" s="4" t="s">
        <v>35</v>
      </c>
      <c r="AL32" s="5"/>
      <c r="AM32" s="37"/>
    </row>
    <row r="33" ht="17.25">
      <c r="A33" s="40"/>
      <c r="B33" s="36" t="s">
        <v>24</v>
      </c>
      <c r="C33" s="44" t="s">
        <v>19</v>
      </c>
      <c r="D33" s="27">
        <v>52435.900000000001</v>
      </c>
      <c r="E33" s="27"/>
      <c r="F33" s="27">
        <f t="shared" si="0"/>
        <v>52435.900000000001</v>
      </c>
      <c r="G33" s="27"/>
      <c r="H33" s="27">
        <f t="shared" si="1"/>
        <v>52435.900000000001</v>
      </c>
      <c r="I33" s="27">
        <v>-52435.900000000001</v>
      </c>
      <c r="J33" s="27">
        <f t="shared" si="2"/>
        <v>0</v>
      </c>
      <c r="K33" s="27"/>
      <c r="L33" s="27">
        <f t="shared" si="3"/>
        <v>0</v>
      </c>
      <c r="M33" s="27"/>
      <c r="N33" s="27">
        <f t="shared" si="4"/>
        <v>0</v>
      </c>
      <c r="O33" s="27">
        <v>0</v>
      </c>
      <c r="P33" s="27"/>
      <c r="Q33" s="27">
        <f t="shared" si="5"/>
        <v>0</v>
      </c>
      <c r="R33" s="27"/>
      <c r="S33" s="27">
        <f t="shared" si="6"/>
        <v>0</v>
      </c>
      <c r="T33" s="27">
        <v>116909.74678</v>
      </c>
      <c r="U33" s="27">
        <f t="shared" si="7"/>
        <v>116909.74678</v>
      </c>
      <c r="V33" s="27"/>
      <c r="W33" s="27">
        <f t="shared" si="8"/>
        <v>116909.74678</v>
      </c>
      <c r="X33" s="27"/>
      <c r="Y33" s="27">
        <f t="shared" si="9"/>
        <v>116909.74678</v>
      </c>
      <c r="Z33" s="27">
        <v>0</v>
      </c>
      <c r="AA33" s="27"/>
      <c r="AB33" s="27">
        <f t="shared" si="10"/>
        <v>0</v>
      </c>
      <c r="AC33" s="27"/>
      <c r="AD33" s="27">
        <f t="shared" si="11"/>
        <v>0</v>
      </c>
      <c r="AE33" s="27"/>
      <c r="AF33" s="27">
        <f t="shared" si="12"/>
        <v>0</v>
      </c>
      <c r="AG33" s="27"/>
      <c r="AH33" s="27">
        <f t="shared" si="13"/>
        <v>0</v>
      </c>
      <c r="AI33" s="27"/>
      <c r="AJ33" s="27">
        <f t="shared" si="14"/>
        <v>0</v>
      </c>
      <c r="AK33" s="4" t="s">
        <v>35</v>
      </c>
      <c r="AL33" s="5"/>
      <c r="AM33" s="37"/>
    </row>
    <row r="34" ht="54.75" customHeight="1">
      <c r="A34" s="40"/>
      <c r="B34" s="36" t="s">
        <v>34</v>
      </c>
      <c r="C34" s="41" t="s">
        <v>30</v>
      </c>
      <c r="D34" s="27">
        <f>D36+D37+D38</f>
        <v>575639</v>
      </c>
      <c r="E34" s="27">
        <f>E36+E37+E38</f>
        <v>0</v>
      </c>
      <c r="F34" s="27">
        <f t="shared" si="0"/>
        <v>575639</v>
      </c>
      <c r="G34" s="27">
        <f>G36+G37+G38+G39</f>
        <v>47.655029999999996</v>
      </c>
      <c r="H34" s="27">
        <f t="shared" si="1"/>
        <v>575686.65503000002</v>
      </c>
      <c r="I34" s="27">
        <f>I36+I37+I38+I39</f>
        <v>54620.700000000004</v>
      </c>
      <c r="J34" s="27">
        <f t="shared" si="2"/>
        <v>630307.35502999998</v>
      </c>
      <c r="K34" s="27">
        <f>K36+K37+K38+K39</f>
        <v>0</v>
      </c>
      <c r="L34" s="27">
        <f t="shared" si="3"/>
        <v>630307.35502999998</v>
      </c>
      <c r="M34" s="27">
        <f>M36+M37+M38+M39</f>
        <v>0</v>
      </c>
      <c r="N34" s="27">
        <f t="shared" si="4"/>
        <v>630307.35502999998</v>
      </c>
      <c r="O34" s="27">
        <f>O36+O37+O38</f>
        <v>643526.90000000002</v>
      </c>
      <c r="P34" s="27">
        <f>P36+P37+P38</f>
        <v>0</v>
      </c>
      <c r="Q34" s="27">
        <f t="shared" si="5"/>
        <v>643526.90000000002</v>
      </c>
      <c r="R34" s="27">
        <f>R36+R37+R38+R39</f>
        <v>0</v>
      </c>
      <c r="S34" s="27">
        <f t="shared" si="6"/>
        <v>643526.90000000002</v>
      </c>
      <c r="T34" s="27">
        <f>T36+T37+T38+T39</f>
        <v>-121902.86122999999</v>
      </c>
      <c r="U34" s="27">
        <f t="shared" si="7"/>
        <v>521624.03877000004</v>
      </c>
      <c r="V34" s="27">
        <f>V36+V37+V38+V39</f>
        <v>0</v>
      </c>
      <c r="W34" s="27">
        <f t="shared" si="8"/>
        <v>521624.03877000004</v>
      </c>
      <c r="X34" s="27">
        <f>X36+X37+X38+X39</f>
        <v>0</v>
      </c>
      <c r="Y34" s="27">
        <f t="shared" si="9"/>
        <v>521624.03877000004</v>
      </c>
      <c r="Z34" s="27">
        <f>Z36+Z37+Z38</f>
        <v>0</v>
      </c>
      <c r="AA34" s="27">
        <f>AA36+AA37+AA38</f>
        <v>0</v>
      </c>
      <c r="AB34" s="27">
        <f t="shared" si="10"/>
        <v>0</v>
      </c>
      <c r="AC34" s="27">
        <f>AC36+AC37+AC38+AC39</f>
        <v>0</v>
      </c>
      <c r="AD34" s="27">
        <f t="shared" si="11"/>
        <v>0</v>
      </c>
      <c r="AE34" s="27">
        <f>AE36+AE37+AE38+AE39</f>
        <v>0</v>
      </c>
      <c r="AF34" s="27">
        <f t="shared" si="12"/>
        <v>0</v>
      </c>
      <c r="AG34" s="27">
        <f>AG36+AG37+AG38+AG39</f>
        <v>0</v>
      </c>
      <c r="AH34" s="27">
        <f t="shared" si="13"/>
        <v>0</v>
      </c>
      <c r="AI34" s="27">
        <f>AI36+AI37+AI38+AI39</f>
        <v>0</v>
      </c>
      <c r="AJ34" s="27">
        <f t="shared" si="14"/>
        <v>0</v>
      </c>
      <c r="AK34" s="4"/>
      <c r="AL34" s="5"/>
      <c r="AM34" s="37"/>
    </row>
    <row r="35" ht="17.25">
      <c r="A35" s="42"/>
      <c r="B35" s="36" t="s">
        <v>20</v>
      </c>
      <c r="C35" s="44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4"/>
      <c r="AL35" s="5"/>
      <c r="AM35" s="37"/>
    </row>
    <row r="36" ht="17.25" hidden="1">
      <c r="A36" s="40"/>
      <c r="B36" s="36" t="s">
        <v>21</v>
      </c>
      <c r="C36" s="44"/>
      <c r="D36" s="27">
        <v>700.20000000000005</v>
      </c>
      <c r="E36" s="27"/>
      <c r="F36" s="27">
        <f t="shared" si="0"/>
        <v>700.20000000000005</v>
      </c>
      <c r="G36" s="27"/>
      <c r="H36" s="27">
        <f t="shared" si="1"/>
        <v>700.20000000000005</v>
      </c>
      <c r="I36" s="27"/>
      <c r="J36" s="27">
        <f t="shared" si="2"/>
        <v>700.20000000000005</v>
      </c>
      <c r="K36" s="27"/>
      <c r="L36" s="27">
        <f t="shared" si="3"/>
        <v>700.20000000000005</v>
      </c>
      <c r="M36" s="43"/>
      <c r="N36" s="27">
        <f t="shared" si="4"/>
        <v>700.20000000000005</v>
      </c>
      <c r="O36" s="27">
        <v>643.5</v>
      </c>
      <c r="P36" s="27"/>
      <c r="Q36" s="27">
        <f t="shared" si="5"/>
        <v>643.5</v>
      </c>
      <c r="R36" s="27"/>
      <c r="S36" s="27">
        <f t="shared" si="6"/>
        <v>643.5</v>
      </c>
      <c r="T36" s="27">
        <f>-121.903+0.028</f>
        <v>-121.875</v>
      </c>
      <c r="U36" s="27">
        <f t="shared" si="7"/>
        <v>521.625</v>
      </c>
      <c r="V36" s="27"/>
      <c r="W36" s="27">
        <f t="shared" si="8"/>
        <v>521.625</v>
      </c>
      <c r="X36" s="43"/>
      <c r="Y36" s="27">
        <f t="shared" si="9"/>
        <v>521.625</v>
      </c>
      <c r="Z36" s="27">
        <v>0</v>
      </c>
      <c r="AA36" s="27"/>
      <c r="AB36" s="27">
        <f t="shared" si="10"/>
        <v>0</v>
      </c>
      <c r="AC36" s="27"/>
      <c r="AD36" s="27">
        <f t="shared" si="11"/>
        <v>0</v>
      </c>
      <c r="AE36" s="27"/>
      <c r="AF36" s="27">
        <f t="shared" si="12"/>
        <v>0</v>
      </c>
      <c r="AG36" s="27"/>
      <c r="AH36" s="27">
        <f t="shared" si="13"/>
        <v>0</v>
      </c>
      <c r="AI36" s="43"/>
      <c r="AJ36" s="27">
        <f t="shared" si="14"/>
        <v>0</v>
      </c>
      <c r="AK36" s="4" t="s">
        <v>35</v>
      </c>
      <c r="AL36" s="5" t="s">
        <v>22</v>
      </c>
      <c r="AM36" s="37"/>
    </row>
    <row r="37" ht="17.25">
      <c r="A37" s="42"/>
      <c r="B37" s="36" t="s">
        <v>23</v>
      </c>
      <c r="C37" s="44" t="s">
        <v>19</v>
      </c>
      <c r="D37" s="27">
        <v>22997.599999999999</v>
      </c>
      <c r="E37" s="27"/>
      <c r="F37" s="27">
        <f t="shared" si="0"/>
        <v>22997.599999999999</v>
      </c>
      <c r="G37" s="27"/>
      <c r="H37" s="27">
        <f t="shared" si="1"/>
        <v>22997.599999999999</v>
      </c>
      <c r="I37" s="27">
        <v>2184.8000000000002</v>
      </c>
      <c r="J37" s="27">
        <f t="shared" si="2"/>
        <v>25182.399999999998</v>
      </c>
      <c r="K37" s="27"/>
      <c r="L37" s="27">
        <f t="shared" si="3"/>
        <v>25182.399999999998</v>
      </c>
      <c r="M37" s="27"/>
      <c r="N37" s="27">
        <f t="shared" si="4"/>
        <v>25182.399999999998</v>
      </c>
      <c r="O37" s="27">
        <v>25715.299999999999</v>
      </c>
      <c r="P37" s="27"/>
      <c r="Q37" s="27">
        <f t="shared" si="5"/>
        <v>25715.299999999999</v>
      </c>
      <c r="R37" s="27"/>
      <c r="S37" s="27">
        <f t="shared" si="6"/>
        <v>25715.299999999999</v>
      </c>
      <c r="T37" s="27">
        <v>-4871.23945</v>
      </c>
      <c r="U37" s="27">
        <f t="shared" si="7"/>
        <v>20844.060549999998</v>
      </c>
      <c r="V37" s="27"/>
      <c r="W37" s="27">
        <f t="shared" si="8"/>
        <v>20844.060549999998</v>
      </c>
      <c r="X37" s="27"/>
      <c r="Y37" s="27">
        <f t="shared" si="9"/>
        <v>20844.060549999998</v>
      </c>
      <c r="Z37" s="27">
        <v>0</v>
      </c>
      <c r="AA37" s="27"/>
      <c r="AB37" s="27">
        <f t="shared" si="10"/>
        <v>0</v>
      </c>
      <c r="AC37" s="27"/>
      <c r="AD37" s="27">
        <f t="shared" si="11"/>
        <v>0</v>
      </c>
      <c r="AE37" s="27"/>
      <c r="AF37" s="27">
        <f t="shared" si="12"/>
        <v>0</v>
      </c>
      <c r="AG37" s="27"/>
      <c r="AH37" s="27">
        <f t="shared" si="13"/>
        <v>0</v>
      </c>
      <c r="AI37" s="27"/>
      <c r="AJ37" s="27">
        <f t="shared" si="14"/>
        <v>0</v>
      </c>
      <c r="AK37" s="4" t="s">
        <v>35</v>
      </c>
      <c r="AL37" s="5"/>
      <c r="AM37" s="37"/>
    </row>
    <row r="38" ht="17.25">
      <c r="A38" s="42"/>
      <c r="B38" s="36" t="s">
        <v>24</v>
      </c>
      <c r="C38" s="44" t="s">
        <v>19</v>
      </c>
      <c r="D38" s="27">
        <v>551941.19999999995</v>
      </c>
      <c r="E38" s="27"/>
      <c r="F38" s="27">
        <f t="shared" si="0"/>
        <v>551941.19999999995</v>
      </c>
      <c r="G38" s="27"/>
      <c r="H38" s="27">
        <f t="shared" si="1"/>
        <v>551941.19999999995</v>
      </c>
      <c r="I38" s="27">
        <v>52435.900000000001</v>
      </c>
      <c r="J38" s="27">
        <f t="shared" si="2"/>
        <v>604377.09999999998</v>
      </c>
      <c r="K38" s="27"/>
      <c r="L38" s="27">
        <f t="shared" si="3"/>
        <v>604377.09999999998</v>
      </c>
      <c r="M38" s="27"/>
      <c r="N38" s="27">
        <f t="shared" si="4"/>
        <v>604377.09999999998</v>
      </c>
      <c r="O38" s="27">
        <v>617168.09999999998</v>
      </c>
      <c r="P38" s="27"/>
      <c r="Q38" s="27">
        <f t="shared" si="5"/>
        <v>617168.09999999998</v>
      </c>
      <c r="R38" s="27"/>
      <c r="S38" s="27">
        <f t="shared" si="6"/>
        <v>617168.09999999998</v>
      </c>
      <c r="T38" s="27">
        <v>-116909.74678</v>
      </c>
      <c r="U38" s="27">
        <f t="shared" si="7"/>
        <v>500258.35321999999</v>
      </c>
      <c r="V38" s="27"/>
      <c r="W38" s="27">
        <f t="shared" si="8"/>
        <v>500258.35321999999</v>
      </c>
      <c r="X38" s="27"/>
      <c r="Y38" s="27">
        <f t="shared" si="9"/>
        <v>500258.35321999999</v>
      </c>
      <c r="Z38" s="27">
        <v>0</v>
      </c>
      <c r="AA38" s="27"/>
      <c r="AB38" s="27">
        <f t="shared" si="10"/>
        <v>0</v>
      </c>
      <c r="AC38" s="27"/>
      <c r="AD38" s="27">
        <f t="shared" si="11"/>
        <v>0</v>
      </c>
      <c r="AE38" s="27"/>
      <c r="AF38" s="27">
        <f t="shared" si="12"/>
        <v>0</v>
      </c>
      <c r="AG38" s="27"/>
      <c r="AH38" s="27">
        <f t="shared" si="13"/>
        <v>0</v>
      </c>
      <c r="AI38" s="27"/>
      <c r="AJ38" s="27">
        <f t="shared" si="14"/>
        <v>0</v>
      </c>
      <c r="AK38" s="4" t="s">
        <v>35</v>
      </c>
      <c r="AL38" s="5"/>
      <c r="AM38" s="37"/>
    </row>
    <row r="39" ht="17.25">
      <c r="A39" s="42"/>
      <c r="B39" s="36" t="s">
        <v>25</v>
      </c>
      <c r="C39" s="44" t="s">
        <v>19</v>
      </c>
      <c r="D39" s="27"/>
      <c r="E39" s="27"/>
      <c r="F39" s="27"/>
      <c r="G39" s="27">
        <v>47.655029999999996</v>
      </c>
      <c r="H39" s="27">
        <f t="shared" si="1"/>
        <v>47.655029999999996</v>
      </c>
      <c r="I39" s="27"/>
      <c r="J39" s="27">
        <f t="shared" si="2"/>
        <v>47.655029999999996</v>
      </c>
      <c r="K39" s="27"/>
      <c r="L39" s="27">
        <f t="shared" si="3"/>
        <v>47.655029999999996</v>
      </c>
      <c r="M39" s="27"/>
      <c r="N39" s="27">
        <f t="shared" si="4"/>
        <v>47.655029999999996</v>
      </c>
      <c r="O39" s="27"/>
      <c r="P39" s="27"/>
      <c r="Q39" s="27"/>
      <c r="R39" s="27"/>
      <c r="S39" s="27">
        <f t="shared" si="6"/>
        <v>0</v>
      </c>
      <c r="T39" s="27"/>
      <c r="U39" s="27">
        <f t="shared" si="7"/>
        <v>0</v>
      </c>
      <c r="V39" s="27"/>
      <c r="W39" s="27">
        <f t="shared" si="8"/>
        <v>0</v>
      </c>
      <c r="X39" s="27"/>
      <c r="Y39" s="27">
        <f t="shared" si="9"/>
        <v>0</v>
      </c>
      <c r="Z39" s="27"/>
      <c r="AA39" s="27"/>
      <c r="AB39" s="27"/>
      <c r="AC39" s="27"/>
      <c r="AD39" s="27">
        <f t="shared" si="11"/>
        <v>0</v>
      </c>
      <c r="AE39" s="27"/>
      <c r="AF39" s="27">
        <f t="shared" si="12"/>
        <v>0</v>
      </c>
      <c r="AG39" s="27"/>
      <c r="AH39" s="27">
        <f t="shared" si="13"/>
        <v>0</v>
      </c>
      <c r="AI39" s="27"/>
      <c r="AJ39" s="27">
        <f t="shared" si="14"/>
        <v>0</v>
      </c>
      <c r="AK39" s="4"/>
      <c r="AL39" s="5"/>
      <c r="AM39" s="37"/>
    </row>
    <row r="40" ht="36" customHeight="1">
      <c r="A40" s="38" t="s">
        <v>36</v>
      </c>
      <c r="B40" s="45" t="s">
        <v>37</v>
      </c>
      <c r="C40" s="39" t="s">
        <v>28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>
        <f t="shared" si="4"/>
        <v>0</v>
      </c>
      <c r="O40" s="27"/>
      <c r="P40" s="27"/>
      <c r="Q40" s="27"/>
      <c r="R40" s="27"/>
      <c r="S40" s="27"/>
      <c r="T40" s="27"/>
      <c r="U40" s="27"/>
      <c r="V40" s="27"/>
      <c r="W40" s="27"/>
      <c r="X40" s="27">
        <v>115889.451</v>
      </c>
      <c r="Y40" s="27">
        <f t="shared" si="9"/>
        <v>115889.451</v>
      </c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>
        <f t="shared" si="14"/>
        <v>0</v>
      </c>
      <c r="AK40" s="4" t="s">
        <v>38</v>
      </c>
      <c r="AL40" s="5"/>
      <c r="AM40" s="37"/>
    </row>
    <row r="41" ht="49.5" customHeight="1">
      <c r="A41" s="46"/>
      <c r="B41" s="47"/>
      <c r="C41" s="41" t="s">
        <v>30</v>
      </c>
      <c r="D41" s="27">
        <f>D43+D44</f>
        <v>847361.40000000002</v>
      </c>
      <c r="E41" s="27">
        <f>E43+E44</f>
        <v>0</v>
      </c>
      <c r="F41" s="27">
        <f t="shared" si="0"/>
        <v>847361.40000000002</v>
      </c>
      <c r="G41" s="27">
        <f>G43+G44+G45</f>
        <v>0.061449999999999998</v>
      </c>
      <c r="H41" s="27">
        <f t="shared" si="1"/>
        <v>847361.46145000006</v>
      </c>
      <c r="I41" s="27">
        <f>I43+I44+I45</f>
        <v>0</v>
      </c>
      <c r="J41" s="27">
        <f t="shared" si="2"/>
        <v>847361.46145000006</v>
      </c>
      <c r="K41" s="27">
        <f>K43+K44+K45</f>
        <v>0</v>
      </c>
      <c r="L41" s="27">
        <f t="shared" si="3"/>
        <v>847361.46145000006</v>
      </c>
      <c r="M41" s="27">
        <f>M43+M44+M45</f>
        <v>0</v>
      </c>
      <c r="N41" s="27">
        <f t="shared" si="4"/>
        <v>847361.46145000006</v>
      </c>
      <c r="O41" s="27">
        <f>O43+O44</f>
        <v>606016.19999999995</v>
      </c>
      <c r="P41" s="27">
        <f>P43+P44</f>
        <v>0</v>
      </c>
      <c r="Q41" s="27">
        <f t="shared" si="5"/>
        <v>606016.19999999995</v>
      </c>
      <c r="R41" s="27">
        <f>R43+R44+R45</f>
        <v>0</v>
      </c>
      <c r="S41" s="27">
        <f t="shared" si="6"/>
        <v>606016.19999999995</v>
      </c>
      <c r="T41" s="27">
        <f>T43+T44+T45</f>
        <v>-0.029000000000000001</v>
      </c>
      <c r="U41" s="27">
        <f t="shared" si="7"/>
        <v>606016.17099999997</v>
      </c>
      <c r="V41" s="27">
        <f>V43+V44+V45</f>
        <v>0</v>
      </c>
      <c r="W41" s="27">
        <f t="shared" si="8"/>
        <v>606016.17099999997</v>
      </c>
      <c r="X41" s="27">
        <f>X43+X44+X45</f>
        <v>-195815.851</v>
      </c>
      <c r="Y41" s="27">
        <f t="shared" si="9"/>
        <v>410200.31999999995</v>
      </c>
      <c r="Z41" s="27">
        <f>Z43+Z44</f>
        <v>0</v>
      </c>
      <c r="AA41" s="27">
        <f>AA43+AA44</f>
        <v>0</v>
      </c>
      <c r="AB41" s="27">
        <f t="shared" si="10"/>
        <v>0</v>
      </c>
      <c r="AC41" s="27">
        <f>AC43+AC44+AC45</f>
        <v>0</v>
      </c>
      <c r="AD41" s="27">
        <f t="shared" si="11"/>
        <v>0</v>
      </c>
      <c r="AE41" s="27">
        <f>AE43+AE44+AE45</f>
        <v>0</v>
      </c>
      <c r="AF41" s="27">
        <f t="shared" si="12"/>
        <v>0</v>
      </c>
      <c r="AG41" s="27">
        <f>AG43+AG44+AG45</f>
        <v>0</v>
      </c>
      <c r="AH41" s="27">
        <f t="shared" si="13"/>
        <v>0</v>
      </c>
      <c r="AI41" s="27">
        <f>AI43+AI44+AI45</f>
        <v>0</v>
      </c>
      <c r="AJ41" s="27">
        <f t="shared" si="14"/>
        <v>0</v>
      </c>
      <c r="AK41" s="4"/>
      <c r="AL41" s="5"/>
      <c r="AM41" s="37"/>
    </row>
    <row r="42" ht="17.25">
      <c r="A42" s="42"/>
      <c r="B42" s="36" t="s">
        <v>20</v>
      </c>
      <c r="C42" s="44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4"/>
      <c r="AL42" s="5"/>
      <c r="AM42" s="37"/>
    </row>
    <row r="43" ht="17.25" hidden="1">
      <c r="A43" s="40"/>
      <c r="B43" s="36" t="s">
        <v>21</v>
      </c>
      <c r="C43" s="44"/>
      <c r="D43" s="27">
        <v>847.29999999999995</v>
      </c>
      <c r="E43" s="27"/>
      <c r="F43" s="27">
        <f t="shared" si="0"/>
        <v>847.29999999999995</v>
      </c>
      <c r="G43" s="27"/>
      <c r="H43" s="27">
        <f t="shared" si="1"/>
        <v>847.29999999999995</v>
      </c>
      <c r="I43" s="27"/>
      <c r="J43" s="27">
        <f t="shared" si="2"/>
        <v>847.29999999999995</v>
      </c>
      <c r="K43" s="27"/>
      <c r="L43" s="27">
        <f t="shared" si="3"/>
        <v>847.29999999999995</v>
      </c>
      <c r="M43" s="43"/>
      <c r="N43" s="27">
        <f t="shared" si="4"/>
        <v>847.29999999999995</v>
      </c>
      <c r="O43" s="27">
        <v>331205.39999999997</v>
      </c>
      <c r="P43" s="27"/>
      <c r="Q43" s="27">
        <f t="shared" si="5"/>
        <v>331205.39999999997</v>
      </c>
      <c r="R43" s="27"/>
      <c r="S43" s="27">
        <f t="shared" si="6"/>
        <v>331205.39999999997</v>
      </c>
      <c r="T43" s="27">
        <v>-0.029000000000000001</v>
      </c>
      <c r="U43" s="27">
        <f t="shared" si="7"/>
        <v>331205.37099999998</v>
      </c>
      <c r="V43" s="27"/>
      <c r="W43" s="27">
        <f t="shared" si="8"/>
        <v>331205.37099999998</v>
      </c>
      <c r="X43" s="43">
        <f>-115889.451-79926.4</f>
        <v>-195815.851</v>
      </c>
      <c r="Y43" s="27">
        <f t="shared" si="9"/>
        <v>135389.51999999999</v>
      </c>
      <c r="Z43" s="27">
        <v>0</v>
      </c>
      <c r="AA43" s="27"/>
      <c r="AB43" s="27">
        <f t="shared" si="10"/>
        <v>0</v>
      </c>
      <c r="AC43" s="27"/>
      <c r="AD43" s="27">
        <f t="shared" si="11"/>
        <v>0</v>
      </c>
      <c r="AE43" s="27"/>
      <c r="AF43" s="27">
        <f t="shared" si="12"/>
        <v>0</v>
      </c>
      <c r="AG43" s="27"/>
      <c r="AH43" s="27">
        <f t="shared" si="13"/>
        <v>0</v>
      </c>
      <c r="AI43" s="43"/>
      <c r="AJ43" s="27">
        <f t="shared" si="14"/>
        <v>0</v>
      </c>
      <c r="AK43" s="4" t="s">
        <v>38</v>
      </c>
      <c r="AL43" s="5" t="s">
        <v>22</v>
      </c>
      <c r="AM43" s="37"/>
    </row>
    <row r="44" ht="17.25">
      <c r="A44" s="42"/>
      <c r="B44" s="36" t="s">
        <v>23</v>
      </c>
      <c r="C44" s="44" t="s">
        <v>19</v>
      </c>
      <c r="D44" s="27">
        <v>846514.09999999998</v>
      </c>
      <c r="E44" s="27"/>
      <c r="F44" s="27">
        <f t="shared" si="0"/>
        <v>846514.09999999998</v>
      </c>
      <c r="G44" s="27"/>
      <c r="H44" s="27">
        <f t="shared" si="1"/>
        <v>846514.09999999998</v>
      </c>
      <c r="I44" s="27"/>
      <c r="J44" s="27">
        <f t="shared" si="2"/>
        <v>846514.09999999998</v>
      </c>
      <c r="K44" s="27"/>
      <c r="L44" s="27">
        <f t="shared" si="3"/>
        <v>846514.09999999998</v>
      </c>
      <c r="M44" s="27"/>
      <c r="N44" s="27">
        <f t="shared" si="4"/>
        <v>846514.09999999998</v>
      </c>
      <c r="O44" s="27">
        <v>274810.79999999999</v>
      </c>
      <c r="P44" s="27"/>
      <c r="Q44" s="27">
        <f t="shared" si="5"/>
        <v>274810.79999999999</v>
      </c>
      <c r="R44" s="27"/>
      <c r="S44" s="27">
        <f t="shared" si="6"/>
        <v>274810.79999999999</v>
      </c>
      <c r="T44" s="27"/>
      <c r="U44" s="27">
        <f t="shared" si="7"/>
        <v>274810.79999999999</v>
      </c>
      <c r="V44" s="27"/>
      <c r="W44" s="27">
        <f t="shared" si="8"/>
        <v>274810.79999999999</v>
      </c>
      <c r="X44" s="27"/>
      <c r="Y44" s="27">
        <f t="shared" si="9"/>
        <v>274810.79999999999</v>
      </c>
      <c r="Z44" s="27">
        <v>0</v>
      </c>
      <c r="AA44" s="27"/>
      <c r="AB44" s="27">
        <f t="shared" si="10"/>
        <v>0</v>
      </c>
      <c r="AC44" s="27"/>
      <c r="AD44" s="27">
        <f t="shared" si="11"/>
        <v>0</v>
      </c>
      <c r="AE44" s="27"/>
      <c r="AF44" s="27">
        <f t="shared" si="12"/>
        <v>0</v>
      </c>
      <c r="AG44" s="27"/>
      <c r="AH44" s="27">
        <f t="shared" si="13"/>
        <v>0</v>
      </c>
      <c r="AI44" s="27"/>
      <c r="AJ44" s="27">
        <f t="shared" si="14"/>
        <v>0</v>
      </c>
      <c r="AK44" s="4" t="s">
        <v>29</v>
      </c>
      <c r="AL44" s="5"/>
      <c r="AM44" s="37"/>
    </row>
    <row r="45" ht="17.25">
      <c r="A45" s="42"/>
      <c r="B45" s="36" t="s">
        <v>25</v>
      </c>
      <c r="C45" s="44" t="s">
        <v>19</v>
      </c>
      <c r="D45" s="27"/>
      <c r="E45" s="27"/>
      <c r="F45" s="27"/>
      <c r="G45" s="27">
        <v>0.061449999999999998</v>
      </c>
      <c r="H45" s="27">
        <f t="shared" si="1"/>
        <v>0.061449999999999998</v>
      </c>
      <c r="I45" s="27"/>
      <c r="J45" s="27">
        <f t="shared" si="2"/>
        <v>0.061449999999999998</v>
      </c>
      <c r="K45" s="27"/>
      <c r="L45" s="27">
        <f t="shared" si="3"/>
        <v>0.061449999999999998</v>
      </c>
      <c r="M45" s="27"/>
      <c r="N45" s="27">
        <f t="shared" si="4"/>
        <v>0.061449999999999998</v>
      </c>
      <c r="O45" s="27"/>
      <c r="P45" s="27"/>
      <c r="Q45" s="27"/>
      <c r="R45" s="27"/>
      <c r="S45" s="27">
        <f t="shared" si="6"/>
        <v>0</v>
      </c>
      <c r="T45" s="27"/>
      <c r="U45" s="27">
        <f t="shared" si="7"/>
        <v>0</v>
      </c>
      <c r="V45" s="27"/>
      <c r="W45" s="27">
        <f t="shared" si="8"/>
        <v>0</v>
      </c>
      <c r="X45" s="27"/>
      <c r="Y45" s="27">
        <f t="shared" si="9"/>
        <v>0</v>
      </c>
      <c r="Z45" s="27"/>
      <c r="AA45" s="27"/>
      <c r="AB45" s="27"/>
      <c r="AC45" s="27"/>
      <c r="AD45" s="27">
        <f t="shared" si="11"/>
        <v>0</v>
      </c>
      <c r="AE45" s="27"/>
      <c r="AF45" s="27">
        <f t="shared" si="12"/>
        <v>0</v>
      </c>
      <c r="AG45" s="27"/>
      <c r="AH45" s="27">
        <f t="shared" si="13"/>
        <v>0</v>
      </c>
      <c r="AI45" s="27"/>
      <c r="AJ45" s="27">
        <f t="shared" si="14"/>
        <v>0</v>
      </c>
      <c r="AK45" s="4" t="s">
        <v>39</v>
      </c>
      <c r="AL45" s="5"/>
      <c r="AM45" s="37"/>
    </row>
    <row r="46" ht="51.75" hidden="1">
      <c r="A46" s="24" t="s">
        <v>40</v>
      </c>
      <c r="B46" s="36" t="s">
        <v>41</v>
      </c>
      <c r="C46" s="48" t="s">
        <v>30</v>
      </c>
      <c r="D46" s="27">
        <f>D48</f>
        <v>581.10000000000002</v>
      </c>
      <c r="E46" s="27">
        <f>E48</f>
        <v>0</v>
      </c>
      <c r="F46" s="27">
        <f t="shared" si="0"/>
        <v>581.10000000000002</v>
      </c>
      <c r="G46" s="27">
        <f>G48</f>
        <v>0.016619999999999999</v>
      </c>
      <c r="H46" s="27">
        <f t="shared" si="1"/>
        <v>581.11662000000001</v>
      </c>
      <c r="I46" s="27">
        <f>I48</f>
        <v>0</v>
      </c>
      <c r="J46" s="27">
        <f t="shared" si="2"/>
        <v>581.11662000000001</v>
      </c>
      <c r="K46" s="27">
        <f>K48</f>
        <v>0</v>
      </c>
      <c r="L46" s="27">
        <f t="shared" si="3"/>
        <v>581.11662000000001</v>
      </c>
      <c r="M46" s="43">
        <f>M48</f>
        <v>-581.11699999999996</v>
      </c>
      <c r="N46" s="27">
        <f t="shared" si="4"/>
        <v>-0.00037999999995008693</v>
      </c>
      <c r="O46" s="27">
        <f>O48</f>
        <v>0</v>
      </c>
      <c r="P46" s="27">
        <f>P48</f>
        <v>0</v>
      </c>
      <c r="Q46" s="27">
        <f t="shared" si="5"/>
        <v>0</v>
      </c>
      <c r="R46" s="27">
        <f>R48</f>
        <v>0</v>
      </c>
      <c r="S46" s="27">
        <f t="shared" si="6"/>
        <v>0</v>
      </c>
      <c r="T46" s="27">
        <f>T48</f>
        <v>0</v>
      </c>
      <c r="U46" s="27">
        <f t="shared" si="7"/>
        <v>0</v>
      </c>
      <c r="V46" s="27">
        <f>V48</f>
        <v>0</v>
      </c>
      <c r="W46" s="27">
        <f t="shared" si="8"/>
        <v>0</v>
      </c>
      <c r="X46" s="43">
        <f>X48</f>
        <v>0</v>
      </c>
      <c r="Y46" s="27">
        <f t="shared" si="9"/>
        <v>0</v>
      </c>
      <c r="Z46" s="27">
        <f>Z48</f>
        <v>0</v>
      </c>
      <c r="AA46" s="27">
        <f>AA48</f>
        <v>0</v>
      </c>
      <c r="AB46" s="27">
        <f t="shared" si="10"/>
        <v>0</v>
      </c>
      <c r="AC46" s="27">
        <f>AC48</f>
        <v>0</v>
      </c>
      <c r="AD46" s="27">
        <f t="shared" si="11"/>
        <v>0</v>
      </c>
      <c r="AE46" s="27">
        <f>AE48</f>
        <v>0</v>
      </c>
      <c r="AF46" s="27">
        <f t="shared" si="12"/>
        <v>0</v>
      </c>
      <c r="AG46" s="27">
        <f>AG48</f>
        <v>0</v>
      </c>
      <c r="AH46" s="27">
        <f t="shared" si="13"/>
        <v>0</v>
      </c>
      <c r="AI46" s="43">
        <f>AI48</f>
        <v>0</v>
      </c>
      <c r="AJ46" s="27">
        <f t="shared" si="14"/>
        <v>0</v>
      </c>
      <c r="AK46" s="4"/>
      <c r="AL46" t="s">
        <v>22</v>
      </c>
      <c r="AM46" s="37"/>
    </row>
    <row r="47" ht="17.25" hidden="1">
      <c r="A47" s="40"/>
      <c r="B47" s="36" t="s">
        <v>20</v>
      </c>
      <c r="C47" s="44"/>
      <c r="D47" s="27"/>
      <c r="E47" s="27"/>
      <c r="F47" s="27"/>
      <c r="G47" s="27"/>
      <c r="H47" s="27"/>
      <c r="I47" s="27"/>
      <c r="J47" s="27"/>
      <c r="K47" s="27"/>
      <c r="L47" s="27"/>
      <c r="M47" s="43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43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43"/>
      <c r="AJ47" s="27"/>
      <c r="AK47" s="4"/>
      <c r="AL47" s="5" t="s">
        <v>22</v>
      </c>
      <c r="AM47" s="37"/>
    </row>
    <row r="48" ht="17.25" hidden="1">
      <c r="A48" s="40"/>
      <c r="B48" s="36" t="s">
        <v>25</v>
      </c>
      <c r="C48" s="44" t="s">
        <v>19</v>
      </c>
      <c r="D48" s="27">
        <v>581.10000000000002</v>
      </c>
      <c r="E48" s="27"/>
      <c r="F48" s="27">
        <f t="shared" si="0"/>
        <v>581.10000000000002</v>
      </c>
      <c r="G48" s="27">
        <v>0.016619999999999999</v>
      </c>
      <c r="H48" s="27">
        <f t="shared" si="1"/>
        <v>581.11662000000001</v>
      </c>
      <c r="I48" s="27"/>
      <c r="J48" s="27">
        <f t="shared" si="2"/>
        <v>581.11662000000001</v>
      </c>
      <c r="K48" s="27"/>
      <c r="L48" s="27">
        <f t="shared" si="3"/>
        <v>581.11662000000001</v>
      </c>
      <c r="M48" s="43">
        <v>-581.11699999999996</v>
      </c>
      <c r="N48" s="27">
        <f t="shared" si="4"/>
        <v>-0.00037999999995008693</v>
      </c>
      <c r="O48" s="27">
        <v>0</v>
      </c>
      <c r="P48" s="27"/>
      <c r="Q48" s="27">
        <f t="shared" si="5"/>
        <v>0</v>
      </c>
      <c r="R48" s="27"/>
      <c r="S48" s="27">
        <f t="shared" si="6"/>
        <v>0</v>
      </c>
      <c r="T48" s="27"/>
      <c r="U48" s="27">
        <f t="shared" si="7"/>
        <v>0</v>
      </c>
      <c r="V48" s="27"/>
      <c r="W48" s="27">
        <f t="shared" si="8"/>
        <v>0</v>
      </c>
      <c r="X48" s="43"/>
      <c r="Y48" s="27">
        <f t="shared" si="9"/>
        <v>0</v>
      </c>
      <c r="Z48" s="27">
        <v>0</v>
      </c>
      <c r="AA48" s="27"/>
      <c r="AB48" s="27">
        <f t="shared" si="10"/>
        <v>0</v>
      </c>
      <c r="AC48" s="27"/>
      <c r="AD48" s="27">
        <f t="shared" si="11"/>
        <v>0</v>
      </c>
      <c r="AE48" s="27"/>
      <c r="AF48" s="27">
        <f t="shared" si="12"/>
        <v>0</v>
      </c>
      <c r="AG48" s="27"/>
      <c r="AH48" s="27">
        <f t="shared" si="13"/>
        <v>0</v>
      </c>
      <c r="AI48" s="43"/>
      <c r="AJ48" s="27">
        <f t="shared" si="14"/>
        <v>0</v>
      </c>
      <c r="AK48" s="4" t="s">
        <v>42</v>
      </c>
      <c r="AL48" s="5" t="s">
        <v>22</v>
      </c>
      <c r="AM48" s="37"/>
    </row>
    <row r="49" ht="51.75">
      <c r="A49" s="24" t="s">
        <v>40</v>
      </c>
      <c r="B49" s="36" t="s">
        <v>43</v>
      </c>
      <c r="C49" s="48" t="s">
        <v>30</v>
      </c>
      <c r="D49" s="27">
        <v>33334.599999999999</v>
      </c>
      <c r="E49" s="27"/>
      <c r="F49" s="27">
        <f t="shared" si="0"/>
        <v>33334.599999999999</v>
      </c>
      <c r="G49" s="27"/>
      <c r="H49" s="27">
        <f t="shared" si="1"/>
        <v>33334.599999999999</v>
      </c>
      <c r="I49" s="27"/>
      <c r="J49" s="27">
        <f t="shared" si="2"/>
        <v>33334.599999999999</v>
      </c>
      <c r="K49" s="27"/>
      <c r="L49" s="27">
        <f t="shared" si="3"/>
        <v>33334.599999999999</v>
      </c>
      <c r="M49" s="27">
        <f>M51+M52</f>
        <v>-26811.690000000002</v>
      </c>
      <c r="N49" s="27">
        <f t="shared" si="4"/>
        <v>6522.9099999999962</v>
      </c>
      <c r="O49" s="27">
        <v>65000</v>
      </c>
      <c r="P49" s="27"/>
      <c r="Q49" s="27">
        <f t="shared" si="5"/>
        <v>65000</v>
      </c>
      <c r="R49" s="27"/>
      <c r="S49" s="27">
        <f t="shared" si="6"/>
        <v>65000</v>
      </c>
      <c r="T49" s="27"/>
      <c r="U49" s="27">
        <f t="shared" si="7"/>
        <v>65000</v>
      </c>
      <c r="V49" s="27"/>
      <c r="W49" s="27">
        <f t="shared" si="8"/>
        <v>65000</v>
      </c>
      <c r="X49" s="27">
        <f>X51+X52</f>
        <v>107319.20699999999</v>
      </c>
      <c r="Y49" s="27">
        <f t="shared" si="9"/>
        <v>172319.20699999999</v>
      </c>
      <c r="Z49" s="27">
        <v>0</v>
      </c>
      <c r="AA49" s="27"/>
      <c r="AB49" s="27">
        <f t="shared" si="10"/>
        <v>0</v>
      </c>
      <c r="AC49" s="27"/>
      <c r="AD49" s="27">
        <f t="shared" si="11"/>
        <v>0</v>
      </c>
      <c r="AE49" s="27"/>
      <c r="AF49" s="27">
        <f t="shared" si="12"/>
        <v>0</v>
      </c>
      <c r="AG49" s="27"/>
      <c r="AH49" s="27">
        <f t="shared" si="13"/>
        <v>0</v>
      </c>
      <c r="AI49" s="27">
        <f>AI51+AI52</f>
        <v>26106.812999999998</v>
      </c>
      <c r="AJ49" s="27">
        <f t="shared" si="14"/>
        <v>26106.812999999998</v>
      </c>
      <c r="AK49" s="4"/>
      <c r="AM49" s="37"/>
    </row>
    <row r="50" ht="17.25">
      <c r="A50" s="24"/>
      <c r="B50" s="36" t="s">
        <v>20</v>
      </c>
      <c r="C50" s="44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4"/>
      <c r="AL50" s="5"/>
      <c r="AM50" s="37"/>
    </row>
    <row r="51" ht="17.25" hidden="1">
      <c r="A51" s="40"/>
      <c r="B51" s="36" t="s">
        <v>21</v>
      </c>
      <c r="C51" s="44"/>
      <c r="D51" s="27">
        <v>33334.599999999999</v>
      </c>
      <c r="E51" s="27"/>
      <c r="F51" s="27">
        <f t="shared" si="0"/>
        <v>33334.599999999999</v>
      </c>
      <c r="G51" s="27"/>
      <c r="H51" s="27">
        <f t="shared" si="1"/>
        <v>33334.599999999999</v>
      </c>
      <c r="I51" s="27"/>
      <c r="J51" s="27">
        <f t="shared" si="2"/>
        <v>33334.599999999999</v>
      </c>
      <c r="K51" s="27"/>
      <c r="L51" s="27">
        <f t="shared" si="3"/>
        <v>33334.599999999999</v>
      </c>
      <c r="M51" s="43">
        <v>-27392.807000000001</v>
      </c>
      <c r="N51" s="27">
        <f t="shared" si="4"/>
        <v>5941.7929999999978</v>
      </c>
      <c r="O51" s="27">
        <v>65000</v>
      </c>
      <c r="P51" s="27"/>
      <c r="Q51" s="27">
        <f t="shared" si="5"/>
        <v>65000</v>
      </c>
      <c r="R51" s="27"/>
      <c r="S51" s="27">
        <f t="shared" si="6"/>
        <v>65000</v>
      </c>
      <c r="T51" s="27"/>
      <c r="U51" s="27">
        <f t="shared" si="7"/>
        <v>65000</v>
      </c>
      <c r="V51" s="27"/>
      <c r="W51" s="27">
        <f t="shared" si="8"/>
        <v>65000</v>
      </c>
      <c r="X51" s="43">
        <f>27392.807+79926.4</f>
        <v>107319.20699999999</v>
      </c>
      <c r="Y51" s="27">
        <f t="shared" si="9"/>
        <v>172319.20699999999</v>
      </c>
      <c r="Z51" s="27"/>
      <c r="AA51" s="27"/>
      <c r="AB51" s="27"/>
      <c r="AC51" s="27"/>
      <c r="AD51" s="27"/>
      <c r="AE51" s="27"/>
      <c r="AF51" s="27"/>
      <c r="AG51" s="27"/>
      <c r="AH51" s="27"/>
      <c r="AI51" s="43">
        <v>26106.812999999998</v>
      </c>
      <c r="AJ51" s="27">
        <f t="shared" si="14"/>
        <v>26106.812999999998</v>
      </c>
      <c r="AK51" s="4" t="s">
        <v>44</v>
      </c>
      <c r="AL51" s="5" t="s">
        <v>22</v>
      </c>
      <c r="AM51" s="37"/>
    </row>
    <row r="52" ht="17.25">
      <c r="A52" s="24"/>
      <c r="B52" s="36" t="s">
        <v>25</v>
      </c>
      <c r="C52" s="44" t="s">
        <v>19</v>
      </c>
      <c r="D52" s="27"/>
      <c r="E52" s="27"/>
      <c r="F52" s="27"/>
      <c r="G52" s="27"/>
      <c r="H52" s="27"/>
      <c r="I52" s="27"/>
      <c r="J52" s="27"/>
      <c r="K52" s="27"/>
      <c r="L52" s="27"/>
      <c r="M52" s="27">
        <v>581.11699999999996</v>
      </c>
      <c r="N52" s="27">
        <f t="shared" si="4"/>
        <v>581.11699999999996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>
        <f t="shared" si="9"/>
        <v>0</v>
      </c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>
        <f t="shared" si="14"/>
        <v>0</v>
      </c>
      <c r="AK52" s="4" t="s">
        <v>44</v>
      </c>
      <c r="AL52" s="5"/>
      <c r="AM52" s="37"/>
    </row>
    <row r="53" ht="51.75">
      <c r="A53" s="24" t="s">
        <v>45</v>
      </c>
      <c r="B53" s="36" t="s">
        <v>46</v>
      </c>
      <c r="C53" s="48" t="s">
        <v>30</v>
      </c>
      <c r="D53" s="27"/>
      <c r="E53" s="27"/>
      <c r="F53" s="27"/>
      <c r="G53" s="27">
        <v>26162.946</v>
      </c>
      <c r="H53" s="27">
        <f t="shared" si="1"/>
        <v>26162.946</v>
      </c>
      <c r="I53" s="27">
        <v>-16.065000000000001</v>
      </c>
      <c r="J53" s="27">
        <f t="shared" si="2"/>
        <v>26146.881000000001</v>
      </c>
      <c r="K53" s="27"/>
      <c r="L53" s="27">
        <f t="shared" si="3"/>
        <v>26146.881000000001</v>
      </c>
      <c r="M53" s="27"/>
      <c r="N53" s="27">
        <f t="shared" si="4"/>
        <v>26146.881000000001</v>
      </c>
      <c r="O53" s="27"/>
      <c r="P53" s="27"/>
      <c r="Q53" s="27"/>
      <c r="R53" s="27"/>
      <c r="S53" s="27">
        <f t="shared" si="6"/>
        <v>0</v>
      </c>
      <c r="T53" s="27"/>
      <c r="U53" s="27">
        <f t="shared" si="7"/>
        <v>0</v>
      </c>
      <c r="V53" s="27"/>
      <c r="W53" s="27">
        <f t="shared" si="8"/>
        <v>0</v>
      </c>
      <c r="X53" s="27"/>
      <c r="Y53" s="27">
        <f t="shared" si="9"/>
        <v>0</v>
      </c>
      <c r="Z53" s="27"/>
      <c r="AA53" s="27"/>
      <c r="AB53" s="27"/>
      <c r="AC53" s="27"/>
      <c r="AD53" s="27">
        <f t="shared" si="11"/>
        <v>0</v>
      </c>
      <c r="AE53" s="27"/>
      <c r="AF53" s="27">
        <f t="shared" si="12"/>
        <v>0</v>
      </c>
      <c r="AG53" s="27"/>
      <c r="AH53" s="27">
        <f t="shared" si="13"/>
        <v>0</v>
      </c>
      <c r="AI53" s="27"/>
      <c r="AJ53" s="27">
        <f t="shared" si="14"/>
        <v>0</v>
      </c>
      <c r="AK53" s="4" t="s">
        <v>47</v>
      </c>
      <c r="AM53" s="37"/>
    </row>
    <row r="54" s="17" customFormat="1" ht="33.75" customHeight="1">
      <c r="A54" s="18"/>
      <c r="B54" s="19" t="s">
        <v>48</v>
      </c>
      <c r="C54" s="20" t="s">
        <v>19</v>
      </c>
      <c r="D54" s="21">
        <f>D59+D60+D61+D62+D63+D64+D65+D66+D67+D68+D69+D70+D71+D72+D73+D74+D75+D76+D77+D78+D79+D84+D87</f>
        <v>3608633</v>
      </c>
      <c r="E54" s="21">
        <f>E59+E60+E61+E62+E63+E64+E65+E66+E67+E68+E69+E70+E71+E72+E73+E74+E75+E76+E77+E78+E79+E84+E87+E91+E92+E93+E94+E95+E96</f>
        <v>57880.300000000003</v>
      </c>
      <c r="F54" s="21">
        <f t="shared" si="0"/>
        <v>3666513.2999999998</v>
      </c>
      <c r="G54" s="21">
        <f>G59+G60+G61+G62+G63+G64+G65+G66+G67+G68+G69+G70+G71+G72+G73+G74+G75+G76+G77+G78+G79+G84+G87+G91+G92+G93+G94+G95+G96+G97+G98+G99</f>
        <v>-73861.194999999978</v>
      </c>
      <c r="H54" s="21">
        <f t="shared" si="1"/>
        <v>3592652.105</v>
      </c>
      <c r="I54" s="21">
        <f>I59+I60+I61+I62+I63+I64+I65+I66+I67+I68+I69+I70+I71+I72+I73+I74+I75+I76+I77+I78+I79+I84+I87+I91+I92+I93+I94+I95+I96+I97+I98+I99</f>
        <v>-100556.724</v>
      </c>
      <c r="J54" s="21">
        <f t="shared" si="2"/>
        <v>3492095.3810000001</v>
      </c>
      <c r="K54" s="21">
        <f>K59+K60+K61+K62+K63+K64+K65+K66+K67+K68+K69+K70+K71+K72+K73+K74+K75+K76+K77+K78+K79+K84+K87+K91+K92+K93+K94+K95+K96+K97+K98+K99</f>
        <v>-15425.981999999993</v>
      </c>
      <c r="L54" s="21">
        <f t="shared" si="3"/>
        <v>3476669.3990000002</v>
      </c>
      <c r="M54" s="21">
        <f>M59+M60+M61+M62+M63+M64+M65+M66+M67+M68+M69+M70+M71+M72+M73+M74+M75+M76+M77+M78+M79+M84+M87+M91+M92+M93+M94+M95+M96+M97+M98+M99</f>
        <v>136455.95000000001</v>
      </c>
      <c r="N54" s="21">
        <f t="shared" si="4"/>
        <v>3613125.3490000004</v>
      </c>
      <c r="O54" s="21">
        <f>O59+O60+O61+O62+O63+O64+O65+O66+O67+O68+O69+O70+O71+O72+O73+O74+O75+O76+O77+O78+O79+O84+O87</f>
        <v>3662122.5</v>
      </c>
      <c r="P54" s="21">
        <f>P59+P60+P61+P62+P63+P64+P65+P66+P67+P68+P69+P70+P71+P72+P73+P74+P75+P76+P77+P78+P79+P84+P87+P91+P92+P93+P94+P95+P96</f>
        <v>43558</v>
      </c>
      <c r="Q54" s="21">
        <f t="shared" si="5"/>
        <v>3705680.5</v>
      </c>
      <c r="R54" s="49">
        <f>R59+R60+R61+R62+R63+R64+R65+R66+R67+R68+R69+R70+R71+R72+R73+R74+R75+R76+R77+R78+R79+R84+R87+R91+R92+R93+R94+R95+R96+R97+R98+R99</f>
        <v>11397.069000000003</v>
      </c>
      <c r="S54" s="21">
        <f t="shared" si="6"/>
        <v>3717077.5690000001</v>
      </c>
      <c r="T54" s="21">
        <f>T59+T60+T61+T62+T63+T64+T65+T66+T67+T68+T69+T70+T71+T72+T73+T74+T75+T76+T77+T78+T79+T84+T87+T91+T92+T93+T94+T95+T96+T97+T98+T99</f>
        <v>-28577.786999999997</v>
      </c>
      <c r="U54" s="21">
        <f t="shared" si="7"/>
        <v>3688499.7820000001</v>
      </c>
      <c r="V54" s="21">
        <f>V59+V60+V61+V62+V63+V64+V65+V66+V67+V68+V69+V70+V71+V72+V73+V74+V75+V76+V77+V78+V79+V84+V87+V91+V92+V93+V94+V95+V96+V97+V98+V99</f>
        <v>-26829.656999999992</v>
      </c>
      <c r="W54" s="21">
        <f t="shared" si="8"/>
        <v>3661670.125</v>
      </c>
      <c r="X54" s="21">
        <f>X59+X60+X61+X62+X63+X64+X65+X66+X67+X68+X69+X70+X71+X72+X73+X74+X75+X76+X77+X78+X79+X84+X87+X91+X92+X93+X94+X95+X96+X97+X98+X99</f>
        <v>-238759.03100000002</v>
      </c>
      <c r="Y54" s="21">
        <f t="shared" si="9"/>
        <v>3422911.094</v>
      </c>
      <c r="Z54" s="21">
        <f>Z59+Z60+Z61+Z62+Z63+Z64+Z65+Z66+Z67+Z68+Z69+Z70+Z71+Z72+Z73+Z74+Z75+Z76+Z77+Z78+Z79+Z84+Z87</f>
        <v>2804976.0000000005</v>
      </c>
      <c r="AA54" s="21">
        <f>AA59+AA60+AA61+AA62+AA63+AA64+AA65+AA66+AA67+AA68+AA69+AA70+AA71+AA72+AA73+AA74+AA75+AA76+AA77+AA78+AA79+AA84+AA87+AA91+AA92+AA93+AA94+AA95+AA96</f>
        <v>0</v>
      </c>
      <c r="AB54" s="21">
        <f t="shared" si="10"/>
        <v>2804976.0000000005</v>
      </c>
      <c r="AC54" s="49">
        <f>AC59+AC60+AC61+AC62+AC63+AC64+AC65+AC66+AC67+AC68+AC69+AC70+AC71+AC72+AC73+AC74+AC75+AC76+AC77+AC78+AC79+AC84+AC87+AC91+AC92+AC93+AC94+AC95+AC96+AC97+AC98+AC99</f>
        <v>171972.367</v>
      </c>
      <c r="AD54" s="21">
        <f t="shared" si="11"/>
        <v>2976948.3670000006</v>
      </c>
      <c r="AE54" s="21">
        <f>AE59+AE60+AE61+AE62+AE63+AE64+AE65+AE66+AE67+AE68+AE69+AE70+AE71+AE72+AE73+AE74+AE75+AE76+AE77+AE78+AE79+AE84+AE87+AE91+AE92+AE93+AE94+AE95+AE96+AE97+AE98+AE99</f>
        <v>0</v>
      </c>
      <c r="AF54" s="21">
        <f t="shared" si="12"/>
        <v>2976948.3670000006</v>
      </c>
      <c r="AG54" s="21">
        <f>AG59+AG60+AG61+AG62+AG63+AG64+AG65+AG66+AG67+AG68+AG69+AG70+AG71+AG72+AG73+AG74+AG75+AG76+AG77+AG78+AG79+AG84+AG87+AG91+AG92+AG93+AG94+AG95+AG96+AG97+AG98+AG99</f>
        <v>41639.830000000002</v>
      </c>
      <c r="AH54" s="21">
        <f t="shared" si="13"/>
        <v>3018588.1970000006</v>
      </c>
      <c r="AI54" s="21">
        <f>AI59+AI60+AI61+AI62+AI63+AI64+AI65+AI66+AI67+AI68+AI69+AI70+AI71+AI72+AI73+AI74+AI75+AI76+AI77+AI78+AI79+AI84+AI87+AI91+AI92+AI93+AI94+AI95+AI96+AI97+AI98+AI99</f>
        <v>162018.39999999999</v>
      </c>
      <c r="AJ54" s="21">
        <f t="shared" si="14"/>
        <v>3180606.5970000005</v>
      </c>
      <c r="AK54" s="22"/>
      <c r="AL54" s="23"/>
      <c r="AM54" s="17"/>
      <c r="AN54" s="17"/>
      <c r="AO54" s="17"/>
    </row>
    <row r="55" s="1" customFormat="1" ht="17.25">
      <c r="A55" s="24"/>
      <c r="B55" s="25" t="s">
        <v>20</v>
      </c>
      <c r="C55" s="50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4"/>
      <c r="AL55" s="5"/>
      <c r="AM55" s="37"/>
      <c r="AN55" s="1"/>
      <c r="AO55" s="1"/>
    </row>
    <row r="56" s="28" customFormat="1" ht="17.25" hidden="1">
      <c r="A56" s="51"/>
      <c r="B56" s="52" t="s">
        <v>21</v>
      </c>
      <c r="C56" s="53"/>
      <c r="D56" s="54">
        <f>D59+D60+D61+D62+D63+D64+D65+D66+D67+D68+D69+D70+D71+D72+D73+D74+D75+D76+D77+D78+D81</f>
        <v>1713714.8999999999</v>
      </c>
      <c r="E56" s="54">
        <f>E59+E60+E61+E62+E63+E64+E65+E66+E67+E68+E69+E70+E71+E72+E73+E74+E75+E76+E77+E78+E81+E91+E92+E93+E94+E95+E96</f>
        <v>57880.300000000003</v>
      </c>
      <c r="F56" s="54">
        <f t="shared" si="0"/>
        <v>1771595.2</v>
      </c>
      <c r="G56" s="54">
        <f>G59+G60+G61+G62+G63+G64+G65+G66+G67+G68+G69+G70+G71+G72+G73+G74+G75+G76+G77+G78+G81+G91+G92+G93+G94+G95+G96+G97+G98+G99</f>
        <v>-73861.194999999978</v>
      </c>
      <c r="H56" s="54">
        <f t="shared" si="1"/>
        <v>1697734.0049999999</v>
      </c>
      <c r="I56" s="54">
        <f>I59+I60+I61+I62+I63+I64+I65+I66+I67+I68+I69+I70+I71+I72+I73+I74+I75+I76+I77+I78+I81+I91+I92+I93+I94+I95+I96+I97+I98+I99</f>
        <v>-100556.724</v>
      </c>
      <c r="J56" s="54">
        <f t="shared" si="2"/>
        <v>1597177.281</v>
      </c>
      <c r="K56" s="54">
        <f>K59+K60+K61+K62+K63+K64+K65+K66+K67+K68+K69+K70+K71+K72+K73+K74+K75+K76+K77+K78+K81+K91+K92+K93+K94+K95+K96+K97+K98+K99</f>
        <v>-15425.981999999993</v>
      </c>
      <c r="L56" s="54">
        <f t="shared" si="3"/>
        <v>1581751.2989999999</v>
      </c>
      <c r="M56" s="54">
        <f>M59+M60+M61+M62+M63+M64+M65+M66+M67+M68+M69+M70+M71+M72+M73+M74+M75+M76+M77+M78+M81+M91+M92+M93+M94+M95+M96+M97+M98+M99</f>
        <v>136455.95000000001</v>
      </c>
      <c r="N56" s="54">
        <f t="shared" si="4"/>
        <v>1718207.2489999998</v>
      </c>
      <c r="O56" s="54">
        <f>O59+O60+O61+O62+O63+O64+O65+O66+O67+O68+O69+O70+O71+O72+O73+O74+O75+O76+O77+O78+O81</f>
        <v>1600713.7</v>
      </c>
      <c r="P56" s="54">
        <f>P59+P60+P61+P62+P63+P64+P65+P66+P67+P68+P69+P70+P71+P72+P73+P74+P75+P76+P77+P78+P81+P91+P92+P93+P94+P95+P96</f>
        <v>43558</v>
      </c>
      <c r="Q56" s="54">
        <f t="shared" si="5"/>
        <v>1644271.7</v>
      </c>
      <c r="R56" s="54">
        <f>R59+R60+R61+R62+R63+R64+R65+R66+R67+R68+R69+R70+R71+R72+R73+R74+R75+R76+R77+R78+R81+R91+R92+R93+R94+R95+R96+R97+R98+R99</f>
        <v>11397.069000000003</v>
      </c>
      <c r="S56" s="54">
        <f t="shared" si="6"/>
        <v>1655668.7689999999</v>
      </c>
      <c r="T56" s="54">
        <f>T59+T60+T61+T62+T63+T64+T65+T66+T67+T68+T69+T70+T71+T72+T73+T74+T75+T76+T77+T78+T81+T91+T92+T93+T94+T95+T96+T97+T98+T99</f>
        <v>-28577.786999999997</v>
      </c>
      <c r="U56" s="54">
        <f t="shared" si="7"/>
        <v>1627090.9819999998</v>
      </c>
      <c r="V56" s="54">
        <f>V59+V60+V61+V62+V63+V64+V65+V66+V67+V68+V69+V70+V71+V72+V73+V74+V75+V76+V77+V78+V81+V91+V92+V93+V94+V95+V96+V97+V98+V99</f>
        <v>-26829.656999999992</v>
      </c>
      <c r="W56" s="54">
        <f t="shared" si="8"/>
        <v>1600261.325</v>
      </c>
      <c r="X56" s="54">
        <f>X59+X60+X61+X62+X63+X64+X65+X66+X67+X68+X69+X70+X71+X72+X73+X74+X75+X76+X77+X78+X81+X91+X92+X93+X94+X95+X96+X97+X98+X99</f>
        <v>-238759.03100000002</v>
      </c>
      <c r="Y56" s="54">
        <f t="shared" si="9"/>
        <v>1361502.294</v>
      </c>
      <c r="Z56" s="54">
        <f>Z59+Z60+Z61+Z62+Z63+Z64+Z65+Z66+Z67+Z68+Z69+Z70+Z71+Z72+Z73+Z74+Z75+Z76+Z77+Z78+Z81</f>
        <v>800000</v>
      </c>
      <c r="AA56" s="54">
        <f>AA59+AA60+AA61+AA62+AA63+AA64+AA65+AA66+AA67+AA68+AA69+AA70+AA71+AA72+AA73+AA74+AA75+AA76+AA77+AA78+AA81+AA91+AA92+AA93+AA94+AA95+AA96</f>
        <v>0</v>
      </c>
      <c r="AB56" s="54">
        <f t="shared" si="10"/>
        <v>800000</v>
      </c>
      <c r="AC56" s="54">
        <f>AC59+AC60+AC61+AC62+AC63+AC64+AC65+AC66+AC67+AC68+AC69+AC70+AC71+AC72+AC73+AC74+AC75+AC76+AC77+AC78+AC81+AC91+AC92+AC93+AC94+AC95+AC96+AC97+AC98+AC99</f>
        <v>171972.367</v>
      </c>
      <c r="AD56" s="54">
        <f t="shared" si="11"/>
        <v>971972.36699999997</v>
      </c>
      <c r="AE56" s="54">
        <f>AE59+AE60+AE61+AE62+AE63+AE64+AE65+AE66+AE67+AE68+AE69+AE70+AE71+AE72+AE73+AE74+AE75+AE76+AE77+AE78+AE81+AE91+AE92+AE93+AE94+AE95+AE96+AE97+AE98+AE99</f>
        <v>0</v>
      </c>
      <c r="AF56" s="54">
        <f t="shared" si="12"/>
        <v>971972.36699999997</v>
      </c>
      <c r="AG56" s="54">
        <f>AG59+AG60+AG61+AG62+AG63+AG64+AG65+AG66+AG67+AG68+AG69+AG70+AG71+AG72+AG73+AG74+AG75+AG76+AG77+AG78+AG81+AG91+AG92+AG93+AG94+AG95+AG96+AG97+AG98+AG99</f>
        <v>41639.830000000002</v>
      </c>
      <c r="AH56" s="54">
        <f t="shared" si="13"/>
        <v>1013612.1969999999</v>
      </c>
      <c r="AI56" s="54">
        <f>AI59+AI60+AI61+AI62+AI63+AI64+AI65+AI66+AI67+AI68+AI69+AI70+AI71+AI72+AI73+AI74+AI75+AI76+AI77+AI78+AI81+AI91+AI92+AI93+AI94+AI95+AI96+AI97+AI98+AI99</f>
        <v>162018.39999999999</v>
      </c>
      <c r="AJ56" s="54">
        <f t="shared" si="14"/>
        <v>1175630.5969999998</v>
      </c>
      <c r="AK56" s="55"/>
      <c r="AL56" s="34" t="s">
        <v>22</v>
      </c>
      <c r="AM56" s="35"/>
      <c r="AN56" s="28"/>
      <c r="AO56" s="28"/>
    </row>
    <row r="57" s="1" customFormat="1" ht="17.25">
      <c r="A57" s="40"/>
      <c r="B57" s="36" t="s">
        <v>23</v>
      </c>
      <c r="C57" s="44" t="s">
        <v>19</v>
      </c>
      <c r="D57" s="27">
        <f>D82+D86+D89</f>
        <v>869260.20000000007</v>
      </c>
      <c r="E57" s="27">
        <f>E82+E86+E89</f>
        <v>0</v>
      </c>
      <c r="F57" s="27">
        <f t="shared" si="0"/>
        <v>869260.20000000007</v>
      </c>
      <c r="G57" s="27">
        <f>G82+G86+G89</f>
        <v>0</v>
      </c>
      <c r="H57" s="27">
        <f t="shared" si="1"/>
        <v>869260.20000000007</v>
      </c>
      <c r="I57" s="27">
        <f>I82+I86+I89</f>
        <v>0</v>
      </c>
      <c r="J57" s="27">
        <f t="shared" si="2"/>
        <v>869260.20000000007</v>
      </c>
      <c r="K57" s="27">
        <f>K82+K86+K89</f>
        <v>0</v>
      </c>
      <c r="L57" s="27">
        <f t="shared" si="3"/>
        <v>869260.20000000007</v>
      </c>
      <c r="M57" s="27">
        <f>M82+M86+M89</f>
        <v>0</v>
      </c>
      <c r="N57" s="27">
        <f t="shared" si="4"/>
        <v>869260.20000000007</v>
      </c>
      <c r="O57" s="27">
        <f>O82+O86+O89</f>
        <v>933386</v>
      </c>
      <c r="P57" s="27">
        <f>P82+P86+P89</f>
        <v>0</v>
      </c>
      <c r="Q57" s="27">
        <f t="shared" si="5"/>
        <v>933386</v>
      </c>
      <c r="R57" s="27">
        <f>R82+R86+R89</f>
        <v>0</v>
      </c>
      <c r="S57" s="27">
        <f t="shared" si="6"/>
        <v>933386</v>
      </c>
      <c r="T57" s="27">
        <f>T82+T86+T89</f>
        <v>0</v>
      </c>
      <c r="U57" s="27">
        <f t="shared" si="7"/>
        <v>933386</v>
      </c>
      <c r="V57" s="27">
        <f>V82+V86+V89</f>
        <v>0</v>
      </c>
      <c r="W57" s="27">
        <f t="shared" si="8"/>
        <v>933386</v>
      </c>
      <c r="X57" s="27">
        <f>X82+X86+X89</f>
        <v>0</v>
      </c>
      <c r="Y57" s="27">
        <f t="shared" si="9"/>
        <v>933386</v>
      </c>
      <c r="Z57" s="27">
        <f>Z82+Z86+Z89</f>
        <v>1012081.6000000001</v>
      </c>
      <c r="AA57" s="27">
        <f>AA82+AA86+AA89</f>
        <v>0</v>
      </c>
      <c r="AB57" s="27">
        <f t="shared" si="10"/>
        <v>1012081.6000000001</v>
      </c>
      <c r="AC57" s="27">
        <f>AC82+AC86+AC89</f>
        <v>0</v>
      </c>
      <c r="AD57" s="27">
        <f t="shared" si="11"/>
        <v>1012081.6000000001</v>
      </c>
      <c r="AE57" s="27">
        <f>AE82+AE86+AE89</f>
        <v>0</v>
      </c>
      <c r="AF57" s="27">
        <f t="shared" si="12"/>
        <v>1012081.6000000001</v>
      </c>
      <c r="AG57" s="27">
        <f>AG82+AG86+AG89</f>
        <v>0</v>
      </c>
      <c r="AH57" s="27">
        <f t="shared" si="13"/>
        <v>1012081.6000000001</v>
      </c>
      <c r="AI57" s="27">
        <f>AI82+AI86+AI89</f>
        <v>0</v>
      </c>
      <c r="AJ57" s="27">
        <f t="shared" si="14"/>
        <v>1012081.6000000001</v>
      </c>
      <c r="AK57" s="4"/>
      <c r="AL57" s="5"/>
      <c r="AM57" s="37"/>
      <c r="AN57" s="1"/>
      <c r="AO57" s="1"/>
    </row>
    <row r="58" s="1" customFormat="1" ht="17.25">
      <c r="A58" s="40"/>
      <c r="B58" s="36" t="s">
        <v>24</v>
      </c>
      <c r="C58" s="44" t="s">
        <v>19</v>
      </c>
      <c r="D58" s="27">
        <f>D90+D83</f>
        <v>1025657.9</v>
      </c>
      <c r="E58" s="27">
        <f>E90+E83</f>
        <v>0</v>
      </c>
      <c r="F58" s="27">
        <f t="shared" si="0"/>
        <v>1025657.9</v>
      </c>
      <c r="G58" s="27">
        <f>G90+G83</f>
        <v>0</v>
      </c>
      <c r="H58" s="27">
        <f t="shared" si="1"/>
        <v>1025657.9</v>
      </c>
      <c r="I58" s="27">
        <f>I90+I83</f>
        <v>0</v>
      </c>
      <c r="J58" s="27">
        <f t="shared" si="2"/>
        <v>1025657.9</v>
      </c>
      <c r="K58" s="27">
        <f>K90+K83</f>
        <v>0</v>
      </c>
      <c r="L58" s="27">
        <f t="shared" si="3"/>
        <v>1025657.9</v>
      </c>
      <c r="M58" s="27">
        <f>M90+M83</f>
        <v>0</v>
      </c>
      <c r="N58" s="27">
        <f t="shared" si="4"/>
        <v>1025657.9</v>
      </c>
      <c r="O58" s="27">
        <f>O90+O83</f>
        <v>1128022.8</v>
      </c>
      <c r="P58" s="27">
        <f>P90+P83</f>
        <v>0</v>
      </c>
      <c r="Q58" s="27">
        <f t="shared" si="5"/>
        <v>1128022.8</v>
      </c>
      <c r="R58" s="27">
        <f>R90+R83</f>
        <v>0</v>
      </c>
      <c r="S58" s="27">
        <f t="shared" si="6"/>
        <v>1128022.8</v>
      </c>
      <c r="T58" s="27">
        <f>T90+T83</f>
        <v>0</v>
      </c>
      <c r="U58" s="27">
        <f t="shared" si="7"/>
        <v>1128022.8</v>
      </c>
      <c r="V58" s="27">
        <f>V90+V83</f>
        <v>0</v>
      </c>
      <c r="W58" s="27">
        <f t="shared" si="8"/>
        <v>1128022.8</v>
      </c>
      <c r="X58" s="27">
        <f>X90+X83</f>
        <v>0</v>
      </c>
      <c r="Y58" s="27">
        <f t="shared" si="9"/>
        <v>1128022.8</v>
      </c>
      <c r="Z58" s="27">
        <f>Z90+Z83</f>
        <v>992894.39999999991</v>
      </c>
      <c r="AA58" s="27">
        <f>AA90+AA83</f>
        <v>0</v>
      </c>
      <c r="AB58" s="27">
        <f t="shared" si="10"/>
        <v>992894.39999999991</v>
      </c>
      <c r="AC58" s="27">
        <f>AC90+AC83</f>
        <v>0</v>
      </c>
      <c r="AD58" s="27">
        <f t="shared" si="11"/>
        <v>992894.39999999991</v>
      </c>
      <c r="AE58" s="27">
        <f>AE90+AE83</f>
        <v>0</v>
      </c>
      <c r="AF58" s="27">
        <f t="shared" si="12"/>
        <v>992894.39999999991</v>
      </c>
      <c r="AG58" s="27">
        <f>AG90+AG83</f>
        <v>0</v>
      </c>
      <c r="AH58" s="27">
        <f t="shared" si="13"/>
        <v>992894.39999999991</v>
      </c>
      <c r="AI58" s="27">
        <f>AI90+AI83</f>
        <v>0</v>
      </c>
      <c r="AJ58" s="27">
        <f t="shared" si="14"/>
        <v>992894.39999999991</v>
      </c>
      <c r="AK58" s="4"/>
      <c r="AL58" s="5"/>
      <c r="AM58" s="37"/>
      <c r="AN58" s="1"/>
      <c r="AO58" s="1"/>
    </row>
    <row r="59" ht="51.75">
      <c r="A59" s="24" t="s">
        <v>49</v>
      </c>
      <c r="B59" s="36" t="s">
        <v>50</v>
      </c>
      <c r="C59" s="48" t="s">
        <v>30</v>
      </c>
      <c r="D59" s="27">
        <v>33851.199999999983</v>
      </c>
      <c r="E59" s="27"/>
      <c r="F59" s="27">
        <f t="shared" si="0"/>
        <v>33851.199999999983</v>
      </c>
      <c r="G59" s="27">
        <v>-33851.199999999997</v>
      </c>
      <c r="H59" s="27">
        <f t="shared" si="1"/>
        <v>-1.4551915228366852e-11</v>
      </c>
      <c r="I59" s="27"/>
      <c r="J59" s="27">
        <f t="shared" si="2"/>
        <v>-1.4551915228366852e-11</v>
      </c>
      <c r="K59" s="27"/>
      <c r="L59" s="27">
        <f t="shared" si="3"/>
        <v>-1.4551915228366852e-11</v>
      </c>
      <c r="M59" s="27"/>
      <c r="N59" s="27">
        <f t="shared" si="4"/>
        <v>-1.4551915228366852e-11</v>
      </c>
      <c r="O59" s="27">
        <v>364663.59999999998</v>
      </c>
      <c r="P59" s="27"/>
      <c r="Q59" s="27">
        <f t="shared" si="5"/>
        <v>364663.59999999998</v>
      </c>
      <c r="R59" s="27">
        <v>-32367.231</v>
      </c>
      <c r="S59" s="27">
        <f t="shared" si="6"/>
        <v>332296.36899999995</v>
      </c>
      <c r="T59" s="27"/>
      <c r="U59" s="27">
        <f t="shared" si="7"/>
        <v>332296.36899999995</v>
      </c>
      <c r="V59" s="27"/>
      <c r="W59" s="27">
        <f t="shared" si="8"/>
        <v>332296.36899999995</v>
      </c>
      <c r="X59" s="27">
        <f>-80000-9500.79</f>
        <v>-89500.790000000008</v>
      </c>
      <c r="Y59" s="27">
        <f t="shared" si="9"/>
        <v>242795.57899999994</v>
      </c>
      <c r="Z59" s="27">
        <v>0</v>
      </c>
      <c r="AA59" s="27"/>
      <c r="AB59" s="27">
        <f t="shared" si="10"/>
        <v>0</v>
      </c>
      <c r="AC59" s="27">
        <v>66218.430999999997</v>
      </c>
      <c r="AD59" s="27">
        <f t="shared" si="11"/>
        <v>66218.430999999997</v>
      </c>
      <c r="AE59" s="27"/>
      <c r="AF59" s="27">
        <f t="shared" si="12"/>
        <v>66218.430999999997</v>
      </c>
      <c r="AG59" s="27"/>
      <c r="AH59" s="27">
        <f t="shared" si="13"/>
        <v>66218.430999999997</v>
      </c>
      <c r="AI59" s="27">
        <v>80000</v>
      </c>
      <c r="AJ59" s="27">
        <f t="shared" si="14"/>
        <v>146218.43099999998</v>
      </c>
      <c r="AK59" s="4" t="s">
        <v>51</v>
      </c>
      <c r="AM59" s="37"/>
    </row>
    <row r="60" ht="51.75">
      <c r="A60" s="24" t="s">
        <v>52</v>
      </c>
      <c r="B60" s="36" t="s">
        <v>53</v>
      </c>
      <c r="C60" s="48" t="s">
        <v>30</v>
      </c>
      <c r="D60" s="27">
        <v>52115.800000000003</v>
      </c>
      <c r="E60" s="27"/>
      <c r="F60" s="27">
        <f t="shared" si="0"/>
        <v>52115.800000000003</v>
      </c>
      <c r="G60" s="27"/>
      <c r="H60" s="27">
        <f t="shared" si="1"/>
        <v>52115.800000000003</v>
      </c>
      <c r="I60" s="27"/>
      <c r="J60" s="27">
        <f t="shared" si="2"/>
        <v>52115.800000000003</v>
      </c>
      <c r="K60" s="27"/>
      <c r="L60" s="27">
        <f t="shared" si="3"/>
        <v>52115.800000000003</v>
      </c>
      <c r="M60" s="27"/>
      <c r="N60" s="27">
        <f t="shared" si="4"/>
        <v>52115.800000000003</v>
      </c>
      <c r="O60" s="27">
        <v>0</v>
      </c>
      <c r="P60" s="27"/>
      <c r="Q60" s="27">
        <f t="shared" si="5"/>
        <v>0</v>
      </c>
      <c r="R60" s="27"/>
      <c r="S60" s="27">
        <f t="shared" si="6"/>
        <v>0</v>
      </c>
      <c r="T60" s="27"/>
      <c r="U60" s="27">
        <f t="shared" si="7"/>
        <v>0</v>
      </c>
      <c r="V60" s="27"/>
      <c r="W60" s="27">
        <f t="shared" si="8"/>
        <v>0</v>
      </c>
      <c r="X60" s="27">
        <v>14721.299999999999</v>
      </c>
      <c r="Y60" s="27">
        <f t="shared" si="9"/>
        <v>14721.299999999999</v>
      </c>
      <c r="Z60" s="27">
        <v>0</v>
      </c>
      <c r="AA60" s="27"/>
      <c r="AB60" s="27">
        <f t="shared" si="10"/>
        <v>0</v>
      </c>
      <c r="AC60" s="27"/>
      <c r="AD60" s="27">
        <f t="shared" si="11"/>
        <v>0</v>
      </c>
      <c r="AE60" s="27"/>
      <c r="AF60" s="27">
        <f t="shared" si="12"/>
        <v>0</v>
      </c>
      <c r="AG60" s="27"/>
      <c r="AH60" s="27">
        <f t="shared" si="13"/>
        <v>0</v>
      </c>
      <c r="AI60" s="27"/>
      <c r="AJ60" s="27">
        <f t="shared" si="14"/>
        <v>0</v>
      </c>
      <c r="AK60" s="4" t="s">
        <v>54</v>
      </c>
      <c r="AM60" s="37"/>
    </row>
    <row r="61" ht="51.75">
      <c r="A61" s="24" t="s">
        <v>55</v>
      </c>
      <c r="B61" s="36" t="s">
        <v>56</v>
      </c>
      <c r="C61" s="48" t="s">
        <v>30</v>
      </c>
      <c r="D61" s="27">
        <v>4784.3000000000002</v>
      </c>
      <c r="E61" s="27"/>
      <c r="F61" s="27">
        <f t="shared" si="0"/>
        <v>4784.3000000000002</v>
      </c>
      <c r="G61" s="27"/>
      <c r="H61" s="27">
        <f t="shared" si="1"/>
        <v>4784.3000000000002</v>
      </c>
      <c r="I61" s="27"/>
      <c r="J61" s="27">
        <f t="shared" si="2"/>
        <v>4784.3000000000002</v>
      </c>
      <c r="K61" s="27"/>
      <c r="L61" s="27">
        <f t="shared" si="3"/>
        <v>4784.3000000000002</v>
      </c>
      <c r="M61" s="27"/>
      <c r="N61" s="27">
        <f t="shared" si="4"/>
        <v>4784.3000000000002</v>
      </c>
      <c r="O61" s="27">
        <v>0</v>
      </c>
      <c r="P61" s="27"/>
      <c r="Q61" s="27">
        <f t="shared" si="5"/>
        <v>0</v>
      </c>
      <c r="R61" s="27"/>
      <c r="S61" s="27">
        <f t="shared" si="6"/>
        <v>0</v>
      </c>
      <c r="T61" s="27"/>
      <c r="U61" s="27">
        <f t="shared" si="7"/>
        <v>0</v>
      </c>
      <c r="V61" s="27"/>
      <c r="W61" s="27">
        <f t="shared" si="8"/>
        <v>0</v>
      </c>
      <c r="X61" s="27"/>
      <c r="Y61" s="27">
        <f t="shared" si="9"/>
        <v>0</v>
      </c>
      <c r="Z61" s="27">
        <v>0</v>
      </c>
      <c r="AA61" s="27"/>
      <c r="AB61" s="27">
        <f t="shared" si="10"/>
        <v>0</v>
      </c>
      <c r="AC61" s="27"/>
      <c r="AD61" s="27">
        <f t="shared" si="11"/>
        <v>0</v>
      </c>
      <c r="AE61" s="27"/>
      <c r="AF61" s="27">
        <f t="shared" si="12"/>
        <v>0</v>
      </c>
      <c r="AG61" s="27"/>
      <c r="AH61" s="27">
        <f t="shared" si="13"/>
        <v>0</v>
      </c>
      <c r="AI61" s="27"/>
      <c r="AJ61" s="27">
        <f t="shared" si="14"/>
        <v>0</v>
      </c>
      <c r="AK61" s="4" t="s">
        <v>57</v>
      </c>
      <c r="AM61" s="37"/>
    </row>
    <row r="62" ht="51.75">
      <c r="A62" s="24" t="s">
        <v>58</v>
      </c>
      <c r="B62" s="36" t="s">
        <v>59</v>
      </c>
      <c r="C62" s="48" t="s">
        <v>30</v>
      </c>
      <c r="D62" s="27">
        <v>34485.800000000003</v>
      </c>
      <c r="E62" s="27"/>
      <c r="F62" s="27">
        <f t="shared" si="0"/>
        <v>34485.800000000003</v>
      </c>
      <c r="G62" s="27">
        <v>0.437</v>
      </c>
      <c r="H62" s="27">
        <f t="shared" si="1"/>
        <v>34486.237000000001</v>
      </c>
      <c r="I62" s="27"/>
      <c r="J62" s="27">
        <f t="shared" si="2"/>
        <v>34486.237000000001</v>
      </c>
      <c r="K62" s="27"/>
      <c r="L62" s="27">
        <f t="shared" si="3"/>
        <v>34486.237000000001</v>
      </c>
      <c r="M62" s="27"/>
      <c r="N62" s="27">
        <f t="shared" si="4"/>
        <v>34486.237000000001</v>
      </c>
      <c r="O62" s="27">
        <v>0</v>
      </c>
      <c r="P62" s="27"/>
      <c r="Q62" s="27">
        <f t="shared" si="5"/>
        <v>0</v>
      </c>
      <c r="R62" s="27"/>
      <c r="S62" s="27">
        <f t="shared" si="6"/>
        <v>0</v>
      </c>
      <c r="T62" s="27"/>
      <c r="U62" s="27">
        <f t="shared" si="7"/>
        <v>0</v>
      </c>
      <c r="V62" s="27"/>
      <c r="W62" s="27">
        <f t="shared" si="8"/>
        <v>0</v>
      </c>
      <c r="X62" s="27"/>
      <c r="Y62" s="27">
        <f t="shared" si="9"/>
        <v>0</v>
      </c>
      <c r="Z62" s="27">
        <v>0</v>
      </c>
      <c r="AA62" s="27"/>
      <c r="AB62" s="27">
        <f t="shared" si="10"/>
        <v>0</v>
      </c>
      <c r="AC62" s="27"/>
      <c r="AD62" s="27">
        <f t="shared" si="11"/>
        <v>0</v>
      </c>
      <c r="AE62" s="27"/>
      <c r="AF62" s="27">
        <f t="shared" si="12"/>
        <v>0</v>
      </c>
      <c r="AG62" s="27"/>
      <c r="AH62" s="27">
        <f t="shared" si="13"/>
        <v>0</v>
      </c>
      <c r="AI62" s="27"/>
      <c r="AJ62" s="27">
        <f t="shared" si="14"/>
        <v>0</v>
      </c>
      <c r="AK62" s="4" t="s">
        <v>60</v>
      </c>
      <c r="AM62" s="37"/>
    </row>
    <row r="63" ht="51.75">
      <c r="A63" s="24" t="s">
        <v>61</v>
      </c>
      <c r="B63" s="36" t="s">
        <v>62</v>
      </c>
      <c r="C63" s="48" t="s">
        <v>30</v>
      </c>
      <c r="D63" s="27">
        <v>43764.300000000003</v>
      </c>
      <c r="E63" s="27"/>
      <c r="F63" s="27">
        <f t="shared" si="0"/>
        <v>43764.300000000003</v>
      </c>
      <c r="G63" s="27">
        <v>-43764.300000000003</v>
      </c>
      <c r="H63" s="27">
        <f t="shared" si="1"/>
        <v>0</v>
      </c>
      <c r="I63" s="27"/>
      <c r="J63" s="27">
        <f t="shared" si="2"/>
        <v>0</v>
      </c>
      <c r="K63" s="27"/>
      <c r="L63" s="27">
        <f t="shared" si="3"/>
        <v>0</v>
      </c>
      <c r="M63" s="27"/>
      <c r="N63" s="27">
        <f t="shared" si="4"/>
        <v>0</v>
      </c>
      <c r="O63" s="27">
        <v>0</v>
      </c>
      <c r="P63" s="27"/>
      <c r="Q63" s="27">
        <f t="shared" si="5"/>
        <v>0</v>
      </c>
      <c r="R63" s="27">
        <v>43764.300000000003</v>
      </c>
      <c r="S63" s="27">
        <f t="shared" si="6"/>
        <v>43764.300000000003</v>
      </c>
      <c r="T63" s="27"/>
      <c r="U63" s="27">
        <f t="shared" si="7"/>
        <v>43764.300000000003</v>
      </c>
      <c r="V63" s="27"/>
      <c r="W63" s="27">
        <f t="shared" si="8"/>
        <v>43764.300000000003</v>
      </c>
      <c r="X63" s="27"/>
      <c r="Y63" s="27">
        <f t="shared" si="9"/>
        <v>43764.300000000003</v>
      </c>
      <c r="Z63" s="27">
        <v>0</v>
      </c>
      <c r="AA63" s="27"/>
      <c r="AB63" s="27">
        <f t="shared" si="10"/>
        <v>0</v>
      </c>
      <c r="AC63" s="27"/>
      <c r="AD63" s="27">
        <f t="shared" si="11"/>
        <v>0</v>
      </c>
      <c r="AE63" s="27"/>
      <c r="AF63" s="27">
        <f t="shared" si="12"/>
        <v>0</v>
      </c>
      <c r="AG63" s="27"/>
      <c r="AH63" s="27">
        <f t="shared" si="13"/>
        <v>0</v>
      </c>
      <c r="AI63" s="27"/>
      <c r="AJ63" s="27">
        <f t="shared" si="14"/>
        <v>0</v>
      </c>
      <c r="AK63" s="4" t="s">
        <v>63</v>
      </c>
      <c r="AM63" s="37"/>
    </row>
    <row r="64" ht="51.75">
      <c r="A64" s="24" t="s">
        <v>64</v>
      </c>
      <c r="B64" s="36" t="s">
        <v>65</v>
      </c>
      <c r="C64" s="48" t="s">
        <v>30</v>
      </c>
      <c r="D64" s="27">
        <v>108530.10000000001</v>
      </c>
      <c r="E64" s="27"/>
      <c r="F64" s="27">
        <f t="shared" si="0"/>
        <v>108530.10000000001</v>
      </c>
      <c r="G64" s="27">
        <v>-86081.660999999993</v>
      </c>
      <c r="H64" s="27">
        <f t="shared" si="1"/>
        <v>22448.439000000013</v>
      </c>
      <c r="I64" s="27"/>
      <c r="J64" s="27">
        <f t="shared" si="2"/>
        <v>22448.439000000013</v>
      </c>
      <c r="K64" s="27"/>
      <c r="L64" s="27">
        <f t="shared" si="3"/>
        <v>22448.439000000013</v>
      </c>
      <c r="M64" s="27"/>
      <c r="N64" s="27">
        <f t="shared" si="4"/>
        <v>22448.439000000013</v>
      </c>
      <c r="O64" s="27">
        <v>190578.5</v>
      </c>
      <c r="P64" s="27"/>
      <c r="Q64" s="27">
        <f t="shared" si="5"/>
        <v>190578.5</v>
      </c>
      <c r="R64" s="27"/>
      <c r="S64" s="27">
        <f t="shared" si="6"/>
        <v>190578.5</v>
      </c>
      <c r="T64" s="27"/>
      <c r="U64" s="27">
        <f t="shared" si="7"/>
        <v>190578.5</v>
      </c>
      <c r="V64" s="27">
        <v>-88369.956999999995</v>
      </c>
      <c r="W64" s="27">
        <f t="shared" si="8"/>
        <v>102208.54300000001</v>
      </c>
      <c r="X64" s="27">
        <v>-31382.663</v>
      </c>
      <c r="Y64" s="27">
        <f t="shared" si="9"/>
        <v>70825.880000000005</v>
      </c>
      <c r="Z64" s="27">
        <v>0</v>
      </c>
      <c r="AA64" s="27"/>
      <c r="AB64" s="27">
        <f t="shared" si="10"/>
        <v>0</v>
      </c>
      <c r="AC64" s="27">
        <v>86081.660999999993</v>
      </c>
      <c r="AD64" s="27">
        <f t="shared" si="11"/>
        <v>86081.660999999993</v>
      </c>
      <c r="AE64" s="27"/>
      <c r="AF64" s="27">
        <f t="shared" si="12"/>
        <v>86081.660999999993</v>
      </c>
      <c r="AG64" s="27">
        <v>41639.830000000002</v>
      </c>
      <c r="AH64" s="27">
        <f t="shared" si="13"/>
        <v>127721.49099999999</v>
      </c>
      <c r="AI64" s="27"/>
      <c r="AJ64" s="27">
        <f t="shared" si="14"/>
        <v>127721.49099999999</v>
      </c>
      <c r="AK64" s="4" t="s">
        <v>66</v>
      </c>
      <c r="AM64" s="37"/>
    </row>
    <row r="65" ht="51.75">
      <c r="A65" s="24" t="s">
        <v>67</v>
      </c>
      <c r="B65" s="36" t="s">
        <v>68</v>
      </c>
      <c r="C65" s="41" t="s">
        <v>30</v>
      </c>
      <c r="D65" s="27">
        <v>30453.799999999999</v>
      </c>
      <c r="E65" s="27"/>
      <c r="F65" s="27">
        <f t="shared" si="0"/>
        <v>30453.799999999999</v>
      </c>
      <c r="G65" s="27">
        <v>0.001</v>
      </c>
      <c r="H65" s="27">
        <f t="shared" si="1"/>
        <v>30453.800999999999</v>
      </c>
      <c r="I65" s="27"/>
      <c r="J65" s="27">
        <f t="shared" si="2"/>
        <v>30453.800999999999</v>
      </c>
      <c r="K65" s="27"/>
      <c r="L65" s="27">
        <f t="shared" si="3"/>
        <v>30453.800999999999</v>
      </c>
      <c r="M65" s="27"/>
      <c r="N65" s="27">
        <f t="shared" si="4"/>
        <v>30453.800999999999</v>
      </c>
      <c r="O65" s="27">
        <v>0</v>
      </c>
      <c r="P65" s="27"/>
      <c r="Q65" s="27">
        <f t="shared" si="5"/>
        <v>0</v>
      </c>
      <c r="R65" s="27"/>
      <c r="S65" s="27">
        <f t="shared" si="6"/>
        <v>0</v>
      </c>
      <c r="T65" s="27"/>
      <c r="U65" s="27">
        <f t="shared" si="7"/>
        <v>0</v>
      </c>
      <c r="V65" s="27"/>
      <c r="W65" s="27">
        <f t="shared" si="8"/>
        <v>0</v>
      </c>
      <c r="X65" s="27"/>
      <c r="Y65" s="27">
        <f t="shared" si="9"/>
        <v>0</v>
      </c>
      <c r="Z65" s="27">
        <v>0</v>
      </c>
      <c r="AA65" s="27"/>
      <c r="AB65" s="27">
        <f t="shared" si="10"/>
        <v>0</v>
      </c>
      <c r="AC65" s="27"/>
      <c r="AD65" s="27">
        <f t="shared" si="11"/>
        <v>0</v>
      </c>
      <c r="AE65" s="27"/>
      <c r="AF65" s="27">
        <f t="shared" si="12"/>
        <v>0</v>
      </c>
      <c r="AG65" s="27"/>
      <c r="AH65" s="27">
        <f t="shared" si="13"/>
        <v>0</v>
      </c>
      <c r="AI65" s="27"/>
      <c r="AJ65" s="27">
        <f t="shared" si="14"/>
        <v>0</v>
      </c>
      <c r="AK65" s="4" t="s">
        <v>69</v>
      </c>
      <c r="AM65" s="37"/>
    </row>
    <row r="66" s="1" customFormat="1" ht="51.75">
      <c r="A66" s="24" t="s">
        <v>70</v>
      </c>
      <c r="B66" s="36" t="s">
        <v>71</v>
      </c>
      <c r="C66" s="41" t="s">
        <v>30</v>
      </c>
      <c r="D66" s="27">
        <v>26789.5</v>
      </c>
      <c r="E66" s="27"/>
      <c r="F66" s="27">
        <f t="shared" si="0"/>
        <v>26789.5</v>
      </c>
      <c r="G66" s="27"/>
      <c r="H66" s="27">
        <f t="shared" si="1"/>
        <v>26789.5</v>
      </c>
      <c r="I66" s="27">
        <v>-19751.561000000002</v>
      </c>
      <c r="J66" s="27">
        <f t="shared" si="2"/>
        <v>7037.9389999999985</v>
      </c>
      <c r="K66" s="27"/>
      <c r="L66" s="27">
        <f t="shared" si="3"/>
        <v>7037.9389999999985</v>
      </c>
      <c r="M66" s="27"/>
      <c r="N66" s="27">
        <f t="shared" si="4"/>
        <v>7037.9389999999985</v>
      </c>
      <c r="O66" s="27">
        <v>0</v>
      </c>
      <c r="P66" s="27"/>
      <c r="Q66" s="27">
        <f t="shared" si="5"/>
        <v>0</v>
      </c>
      <c r="R66" s="27"/>
      <c r="S66" s="27">
        <f t="shared" si="6"/>
        <v>0</v>
      </c>
      <c r="T66" s="27">
        <v>19751.561000000002</v>
      </c>
      <c r="U66" s="27">
        <f t="shared" si="7"/>
        <v>19751.561000000002</v>
      </c>
      <c r="V66" s="27"/>
      <c r="W66" s="27">
        <f t="shared" si="8"/>
        <v>19751.561000000002</v>
      </c>
      <c r="X66" s="27"/>
      <c r="Y66" s="27">
        <f t="shared" si="9"/>
        <v>19751.561000000002</v>
      </c>
      <c r="Z66" s="27">
        <v>0</v>
      </c>
      <c r="AA66" s="27"/>
      <c r="AB66" s="27">
        <f t="shared" si="10"/>
        <v>0</v>
      </c>
      <c r="AC66" s="27"/>
      <c r="AD66" s="27">
        <f t="shared" si="11"/>
        <v>0</v>
      </c>
      <c r="AE66" s="27"/>
      <c r="AF66" s="27">
        <f t="shared" si="12"/>
        <v>0</v>
      </c>
      <c r="AG66" s="27"/>
      <c r="AH66" s="27">
        <f t="shared" si="13"/>
        <v>0</v>
      </c>
      <c r="AI66" s="27"/>
      <c r="AJ66" s="27">
        <f t="shared" si="14"/>
        <v>0</v>
      </c>
      <c r="AK66" s="4" t="s">
        <v>72</v>
      </c>
      <c r="AL66" s="5"/>
      <c r="AM66" s="37"/>
    </row>
    <row r="67" ht="51.75">
      <c r="A67" s="24" t="s">
        <v>73</v>
      </c>
      <c r="B67" s="36" t="s">
        <v>74</v>
      </c>
      <c r="C67" s="48" t="s">
        <v>30</v>
      </c>
      <c r="D67" s="27">
        <v>11334.1</v>
      </c>
      <c r="E67" s="27"/>
      <c r="F67" s="27">
        <f t="shared" si="0"/>
        <v>11334.1</v>
      </c>
      <c r="G67" s="27">
        <v>-266.80000000000001</v>
      </c>
      <c r="H67" s="27">
        <f t="shared" si="1"/>
        <v>11067.300000000001</v>
      </c>
      <c r="I67" s="27"/>
      <c r="J67" s="27">
        <f t="shared" si="2"/>
        <v>11067.300000000001</v>
      </c>
      <c r="K67" s="27"/>
      <c r="L67" s="27">
        <f t="shared" si="3"/>
        <v>11067.300000000001</v>
      </c>
      <c r="M67" s="27"/>
      <c r="N67" s="27">
        <f t="shared" si="4"/>
        <v>11067.300000000001</v>
      </c>
      <c r="O67" s="27">
        <v>0</v>
      </c>
      <c r="P67" s="27"/>
      <c r="Q67" s="27">
        <f t="shared" si="5"/>
        <v>0</v>
      </c>
      <c r="R67" s="27"/>
      <c r="S67" s="27">
        <f t="shared" si="6"/>
        <v>0</v>
      </c>
      <c r="T67" s="27"/>
      <c r="U67" s="27">
        <f t="shared" si="7"/>
        <v>0</v>
      </c>
      <c r="V67" s="27"/>
      <c r="W67" s="27">
        <f t="shared" si="8"/>
        <v>0</v>
      </c>
      <c r="X67" s="27"/>
      <c r="Y67" s="27">
        <f t="shared" si="9"/>
        <v>0</v>
      </c>
      <c r="Z67" s="27">
        <v>0</v>
      </c>
      <c r="AA67" s="27"/>
      <c r="AB67" s="27">
        <f t="shared" si="10"/>
        <v>0</v>
      </c>
      <c r="AC67" s="27"/>
      <c r="AD67" s="27">
        <f t="shared" si="11"/>
        <v>0</v>
      </c>
      <c r="AE67" s="27"/>
      <c r="AF67" s="27">
        <f t="shared" si="12"/>
        <v>0</v>
      </c>
      <c r="AG67" s="27"/>
      <c r="AH67" s="27">
        <f t="shared" si="13"/>
        <v>0</v>
      </c>
      <c r="AI67" s="27"/>
      <c r="AJ67" s="27">
        <f t="shared" si="14"/>
        <v>0</v>
      </c>
      <c r="AK67" s="4" t="s">
        <v>75</v>
      </c>
      <c r="AL67" s="5"/>
      <c r="AM67" s="37"/>
      <c r="AN67" s="1"/>
      <c r="AO67" s="1"/>
    </row>
    <row r="68" ht="51.75">
      <c r="A68" s="24" t="s">
        <v>76</v>
      </c>
      <c r="B68" s="36" t="s">
        <v>77</v>
      </c>
      <c r="C68" s="48" t="s">
        <v>30</v>
      </c>
      <c r="D68" s="27">
        <v>4115.1000000000004</v>
      </c>
      <c r="E68" s="27"/>
      <c r="F68" s="27">
        <f t="shared" si="0"/>
        <v>4115.1000000000004</v>
      </c>
      <c r="G68" s="27"/>
      <c r="H68" s="27">
        <f t="shared" si="1"/>
        <v>4115.1000000000004</v>
      </c>
      <c r="I68" s="27"/>
      <c r="J68" s="27">
        <f t="shared" si="2"/>
        <v>4115.1000000000004</v>
      </c>
      <c r="K68" s="27"/>
      <c r="L68" s="27">
        <f t="shared" si="3"/>
        <v>4115.1000000000004</v>
      </c>
      <c r="M68" s="27"/>
      <c r="N68" s="27">
        <f t="shared" si="4"/>
        <v>4115.1000000000004</v>
      </c>
      <c r="O68" s="27">
        <v>168427.60000000001</v>
      </c>
      <c r="P68" s="27"/>
      <c r="Q68" s="27">
        <f t="shared" si="5"/>
        <v>168427.60000000001</v>
      </c>
      <c r="R68" s="27"/>
      <c r="S68" s="27">
        <f t="shared" si="6"/>
        <v>168427.60000000001</v>
      </c>
      <c r="T68" s="27"/>
      <c r="U68" s="27">
        <f t="shared" si="7"/>
        <v>168427.60000000001</v>
      </c>
      <c r="V68" s="27"/>
      <c r="W68" s="27">
        <f t="shared" si="8"/>
        <v>168427.60000000001</v>
      </c>
      <c r="X68" s="27">
        <v>-82018.399999999994</v>
      </c>
      <c r="Y68" s="27">
        <f t="shared" si="9"/>
        <v>86409.200000000012</v>
      </c>
      <c r="Z68" s="27">
        <v>0</v>
      </c>
      <c r="AA68" s="27"/>
      <c r="AB68" s="27">
        <f t="shared" si="10"/>
        <v>0</v>
      </c>
      <c r="AC68" s="27"/>
      <c r="AD68" s="27">
        <f t="shared" si="11"/>
        <v>0</v>
      </c>
      <c r="AE68" s="27"/>
      <c r="AF68" s="27">
        <f t="shared" si="12"/>
        <v>0</v>
      </c>
      <c r="AG68" s="27"/>
      <c r="AH68" s="27">
        <f t="shared" si="13"/>
        <v>0</v>
      </c>
      <c r="AI68" s="27">
        <v>82018.399999999994</v>
      </c>
      <c r="AJ68" s="27">
        <f t="shared" si="14"/>
        <v>82018.399999999994</v>
      </c>
      <c r="AK68" s="4" t="s">
        <v>78</v>
      </c>
      <c r="AL68" s="5"/>
      <c r="AM68" s="37"/>
    </row>
    <row r="69" ht="51.75">
      <c r="A69" s="24" t="s">
        <v>79</v>
      </c>
      <c r="B69" s="36" t="s">
        <v>80</v>
      </c>
      <c r="C69" s="48" t="s">
        <v>30</v>
      </c>
      <c r="D69" s="27">
        <v>1711.3</v>
      </c>
      <c r="E69" s="27"/>
      <c r="F69" s="27">
        <f t="shared" si="0"/>
        <v>1711.3</v>
      </c>
      <c r="G69" s="27"/>
      <c r="H69" s="27">
        <f t="shared" si="1"/>
        <v>1711.3</v>
      </c>
      <c r="I69" s="27"/>
      <c r="J69" s="27">
        <f t="shared" si="2"/>
        <v>1711.3</v>
      </c>
      <c r="K69" s="27"/>
      <c r="L69" s="27">
        <f t="shared" si="3"/>
        <v>1711.3</v>
      </c>
      <c r="M69" s="27"/>
      <c r="N69" s="27">
        <f t="shared" si="4"/>
        <v>1711.3</v>
      </c>
      <c r="O69" s="27">
        <v>0</v>
      </c>
      <c r="P69" s="27"/>
      <c r="Q69" s="27">
        <f t="shared" si="5"/>
        <v>0</v>
      </c>
      <c r="R69" s="27"/>
      <c r="S69" s="27">
        <f t="shared" si="6"/>
        <v>0</v>
      </c>
      <c r="T69" s="27"/>
      <c r="U69" s="27">
        <f t="shared" si="7"/>
        <v>0</v>
      </c>
      <c r="V69" s="27"/>
      <c r="W69" s="27">
        <f t="shared" si="8"/>
        <v>0</v>
      </c>
      <c r="X69" s="27"/>
      <c r="Y69" s="27">
        <f t="shared" si="9"/>
        <v>0</v>
      </c>
      <c r="Z69" s="27">
        <v>0</v>
      </c>
      <c r="AA69" s="27"/>
      <c r="AB69" s="27">
        <f t="shared" si="10"/>
        <v>0</v>
      </c>
      <c r="AC69" s="27"/>
      <c r="AD69" s="27">
        <f t="shared" si="11"/>
        <v>0</v>
      </c>
      <c r="AE69" s="27"/>
      <c r="AF69" s="27">
        <f t="shared" si="12"/>
        <v>0</v>
      </c>
      <c r="AG69" s="27"/>
      <c r="AH69" s="27">
        <f t="shared" si="13"/>
        <v>0</v>
      </c>
      <c r="AI69" s="27"/>
      <c r="AJ69" s="27">
        <f t="shared" si="14"/>
        <v>0</v>
      </c>
      <c r="AK69" s="4" t="s">
        <v>81</v>
      </c>
      <c r="AM69" s="37"/>
    </row>
    <row r="70" ht="51.75">
      <c r="A70" s="24" t="s">
        <v>82</v>
      </c>
      <c r="B70" s="36" t="s">
        <v>83</v>
      </c>
      <c r="C70" s="41" t="s">
        <v>30</v>
      </c>
      <c r="D70" s="27">
        <v>35550.599999999999</v>
      </c>
      <c r="E70" s="27"/>
      <c r="F70" s="27">
        <f t="shared" si="0"/>
        <v>35550.599999999999</v>
      </c>
      <c r="G70" s="27"/>
      <c r="H70" s="27">
        <f t="shared" si="1"/>
        <v>35550.599999999999</v>
      </c>
      <c r="I70" s="27"/>
      <c r="J70" s="27">
        <f t="shared" si="2"/>
        <v>35550.599999999999</v>
      </c>
      <c r="K70" s="27"/>
      <c r="L70" s="27">
        <f t="shared" si="3"/>
        <v>35550.599999999999</v>
      </c>
      <c r="M70" s="27"/>
      <c r="N70" s="27">
        <f t="shared" si="4"/>
        <v>35550.599999999999</v>
      </c>
      <c r="O70" s="27">
        <v>0</v>
      </c>
      <c r="P70" s="27"/>
      <c r="Q70" s="27">
        <f t="shared" si="5"/>
        <v>0</v>
      </c>
      <c r="R70" s="27"/>
      <c r="S70" s="27">
        <f t="shared" si="6"/>
        <v>0</v>
      </c>
      <c r="T70" s="27"/>
      <c r="U70" s="27">
        <f t="shared" si="7"/>
        <v>0</v>
      </c>
      <c r="V70" s="27"/>
      <c r="W70" s="27">
        <f t="shared" si="8"/>
        <v>0</v>
      </c>
      <c r="X70" s="27"/>
      <c r="Y70" s="27">
        <f t="shared" si="9"/>
        <v>0</v>
      </c>
      <c r="Z70" s="27">
        <v>0</v>
      </c>
      <c r="AA70" s="27"/>
      <c r="AB70" s="27">
        <f t="shared" si="10"/>
        <v>0</v>
      </c>
      <c r="AC70" s="27"/>
      <c r="AD70" s="27">
        <f t="shared" si="11"/>
        <v>0</v>
      </c>
      <c r="AE70" s="27"/>
      <c r="AF70" s="27">
        <f t="shared" si="12"/>
        <v>0</v>
      </c>
      <c r="AG70" s="27"/>
      <c r="AH70" s="27">
        <f t="shared" si="13"/>
        <v>0</v>
      </c>
      <c r="AI70" s="27"/>
      <c r="AJ70" s="27">
        <f t="shared" si="14"/>
        <v>0</v>
      </c>
      <c r="AK70" s="4" t="s">
        <v>84</v>
      </c>
      <c r="AM70" s="37"/>
    </row>
    <row r="71" ht="69">
      <c r="A71" s="24" t="s">
        <v>85</v>
      </c>
      <c r="B71" s="36" t="s">
        <v>86</v>
      </c>
      <c r="C71" s="48" t="s">
        <v>87</v>
      </c>
      <c r="D71" s="27">
        <v>39000</v>
      </c>
      <c r="E71" s="27"/>
      <c r="F71" s="27">
        <f t="shared" si="0"/>
        <v>39000</v>
      </c>
      <c r="G71" s="27"/>
      <c r="H71" s="27">
        <f t="shared" si="1"/>
        <v>39000</v>
      </c>
      <c r="I71" s="27"/>
      <c r="J71" s="27">
        <f t="shared" si="2"/>
        <v>39000</v>
      </c>
      <c r="K71" s="27"/>
      <c r="L71" s="27">
        <f t="shared" si="3"/>
        <v>39000</v>
      </c>
      <c r="M71" s="27"/>
      <c r="N71" s="27">
        <f t="shared" si="4"/>
        <v>39000</v>
      </c>
      <c r="O71" s="27">
        <v>0</v>
      </c>
      <c r="P71" s="27"/>
      <c r="Q71" s="27">
        <f t="shared" si="5"/>
        <v>0</v>
      </c>
      <c r="R71" s="27"/>
      <c r="S71" s="27">
        <f t="shared" si="6"/>
        <v>0</v>
      </c>
      <c r="T71" s="27"/>
      <c r="U71" s="27">
        <f t="shared" si="7"/>
        <v>0</v>
      </c>
      <c r="V71" s="27"/>
      <c r="W71" s="27">
        <f t="shared" si="8"/>
        <v>0</v>
      </c>
      <c r="X71" s="27"/>
      <c r="Y71" s="27">
        <f t="shared" si="9"/>
        <v>0</v>
      </c>
      <c r="Z71" s="27">
        <v>0</v>
      </c>
      <c r="AA71" s="27"/>
      <c r="AB71" s="27">
        <f t="shared" si="10"/>
        <v>0</v>
      </c>
      <c r="AC71" s="27"/>
      <c r="AD71" s="27">
        <f t="shared" si="11"/>
        <v>0</v>
      </c>
      <c r="AE71" s="27"/>
      <c r="AF71" s="27">
        <f t="shared" si="12"/>
        <v>0</v>
      </c>
      <c r="AG71" s="27"/>
      <c r="AH71" s="27">
        <f t="shared" si="13"/>
        <v>0</v>
      </c>
      <c r="AI71" s="27"/>
      <c r="AJ71" s="27">
        <f t="shared" si="14"/>
        <v>0</v>
      </c>
      <c r="AK71" s="4" t="s">
        <v>88</v>
      </c>
      <c r="AM71" s="37"/>
    </row>
    <row r="72" ht="69">
      <c r="A72" s="24" t="s">
        <v>89</v>
      </c>
      <c r="B72" s="36" t="s">
        <v>90</v>
      </c>
      <c r="C72" s="48" t="s">
        <v>87</v>
      </c>
      <c r="D72" s="27">
        <v>0</v>
      </c>
      <c r="E72" s="27"/>
      <c r="F72" s="27">
        <f t="shared" si="0"/>
        <v>0</v>
      </c>
      <c r="G72" s="27"/>
      <c r="H72" s="27">
        <f t="shared" si="1"/>
        <v>0</v>
      </c>
      <c r="I72" s="27"/>
      <c r="J72" s="27">
        <f t="shared" si="2"/>
        <v>0</v>
      </c>
      <c r="K72" s="27"/>
      <c r="L72" s="27">
        <f t="shared" si="3"/>
        <v>0</v>
      </c>
      <c r="M72" s="27"/>
      <c r="N72" s="27">
        <f t="shared" si="4"/>
        <v>0</v>
      </c>
      <c r="O72" s="27">
        <v>55200</v>
      </c>
      <c r="P72" s="27"/>
      <c r="Q72" s="27">
        <f t="shared" si="5"/>
        <v>55200</v>
      </c>
      <c r="R72" s="27"/>
      <c r="S72" s="27">
        <f t="shared" si="6"/>
        <v>55200</v>
      </c>
      <c r="T72" s="27"/>
      <c r="U72" s="27">
        <f t="shared" si="7"/>
        <v>55200</v>
      </c>
      <c r="V72" s="27"/>
      <c r="W72" s="27">
        <f t="shared" si="8"/>
        <v>55200</v>
      </c>
      <c r="X72" s="27"/>
      <c r="Y72" s="27">
        <f t="shared" si="9"/>
        <v>55200</v>
      </c>
      <c r="Z72" s="27">
        <v>0</v>
      </c>
      <c r="AA72" s="27"/>
      <c r="AB72" s="27">
        <f t="shared" si="10"/>
        <v>0</v>
      </c>
      <c r="AC72" s="27"/>
      <c r="AD72" s="27">
        <f t="shared" si="11"/>
        <v>0</v>
      </c>
      <c r="AE72" s="27"/>
      <c r="AF72" s="27">
        <f t="shared" si="12"/>
        <v>0</v>
      </c>
      <c r="AG72" s="27"/>
      <c r="AH72" s="27">
        <f t="shared" si="13"/>
        <v>0</v>
      </c>
      <c r="AI72" s="27"/>
      <c r="AJ72" s="27">
        <f t="shared" si="14"/>
        <v>0</v>
      </c>
      <c r="AK72" s="4" t="s">
        <v>91</v>
      </c>
      <c r="AM72" s="37"/>
    </row>
    <row r="73" ht="69">
      <c r="A73" s="24" t="s">
        <v>92</v>
      </c>
      <c r="B73" s="36" t="s">
        <v>93</v>
      </c>
      <c r="C73" s="41" t="s">
        <v>87</v>
      </c>
      <c r="D73" s="27">
        <v>94706</v>
      </c>
      <c r="E73" s="27"/>
      <c r="F73" s="27">
        <f t="shared" si="0"/>
        <v>94706</v>
      </c>
      <c r="G73" s="27"/>
      <c r="H73" s="27">
        <f t="shared" si="1"/>
        <v>94706</v>
      </c>
      <c r="I73" s="27"/>
      <c r="J73" s="27">
        <f t="shared" si="2"/>
        <v>94706</v>
      </c>
      <c r="K73" s="27"/>
      <c r="L73" s="27">
        <f t="shared" si="3"/>
        <v>94706</v>
      </c>
      <c r="M73" s="27"/>
      <c r="N73" s="27">
        <f t="shared" si="4"/>
        <v>94706</v>
      </c>
      <c r="O73" s="27">
        <v>0</v>
      </c>
      <c r="P73" s="27"/>
      <c r="Q73" s="27">
        <f t="shared" si="5"/>
        <v>0</v>
      </c>
      <c r="R73" s="27"/>
      <c r="S73" s="27">
        <f t="shared" si="6"/>
        <v>0</v>
      </c>
      <c r="T73" s="27"/>
      <c r="U73" s="27">
        <f t="shared" si="7"/>
        <v>0</v>
      </c>
      <c r="V73" s="27"/>
      <c r="W73" s="27">
        <f t="shared" si="8"/>
        <v>0</v>
      </c>
      <c r="X73" s="27"/>
      <c r="Y73" s="27">
        <f t="shared" si="9"/>
        <v>0</v>
      </c>
      <c r="Z73" s="27">
        <v>0</v>
      </c>
      <c r="AA73" s="27"/>
      <c r="AB73" s="27">
        <f t="shared" si="10"/>
        <v>0</v>
      </c>
      <c r="AC73" s="27"/>
      <c r="AD73" s="27">
        <f t="shared" si="11"/>
        <v>0</v>
      </c>
      <c r="AE73" s="27"/>
      <c r="AF73" s="27">
        <f t="shared" si="12"/>
        <v>0</v>
      </c>
      <c r="AG73" s="27"/>
      <c r="AH73" s="27">
        <f t="shared" si="13"/>
        <v>0</v>
      </c>
      <c r="AI73" s="27"/>
      <c r="AJ73" s="27">
        <f t="shared" si="14"/>
        <v>0</v>
      </c>
      <c r="AK73" s="4" t="s">
        <v>94</v>
      </c>
      <c r="AM73" s="37"/>
    </row>
    <row r="74" ht="69">
      <c r="A74" s="24" t="s">
        <v>95</v>
      </c>
      <c r="B74" s="36" t="s">
        <v>96</v>
      </c>
      <c r="C74" s="48" t="s">
        <v>87</v>
      </c>
      <c r="D74" s="27">
        <v>38918</v>
      </c>
      <c r="E74" s="27"/>
      <c r="F74" s="27">
        <f t="shared" si="0"/>
        <v>38918</v>
      </c>
      <c r="G74" s="27"/>
      <c r="H74" s="27">
        <f t="shared" si="1"/>
        <v>38918</v>
      </c>
      <c r="I74" s="27"/>
      <c r="J74" s="27">
        <f t="shared" si="2"/>
        <v>38918</v>
      </c>
      <c r="K74" s="27"/>
      <c r="L74" s="27">
        <f t="shared" si="3"/>
        <v>38918</v>
      </c>
      <c r="M74" s="27"/>
      <c r="N74" s="27">
        <f t="shared" si="4"/>
        <v>38918</v>
      </c>
      <c r="O74" s="27">
        <v>0</v>
      </c>
      <c r="P74" s="27"/>
      <c r="Q74" s="27">
        <f t="shared" si="5"/>
        <v>0</v>
      </c>
      <c r="R74" s="27"/>
      <c r="S74" s="27">
        <f t="shared" si="6"/>
        <v>0</v>
      </c>
      <c r="T74" s="27"/>
      <c r="U74" s="27">
        <f t="shared" si="7"/>
        <v>0</v>
      </c>
      <c r="V74" s="27"/>
      <c r="W74" s="27">
        <f t="shared" si="8"/>
        <v>0</v>
      </c>
      <c r="X74" s="27"/>
      <c r="Y74" s="27">
        <f t="shared" si="9"/>
        <v>0</v>
      </c>
      <c r="Z74" s="27">
        <v>0</v>
      </c>
      <c r="AA74" s="27"/>
      <c r="AB74" s="27">
        <f t="shared" si="10"/>
        <v>0</v>
      </c>
      <c r="AC74" s="27"/>
      <c r="AD74" s="27">
        <f t="shared" si="11"/>
        <v>0</v>
      </c>
      <c r="AE74" s="27"/>
      <c r="AF74" s="27">
        <f t="shared" si="12"/>
        <v>0</v>
      </c>
      <c r="AG74" s="27"/>
      <c r="AH74" s="27">
        <f t="shared" si="13"/>
        <v>0</v>
      </c>
      <c r="AI74" s="27"/>
      <c r="AJ74" s="27">
        <f t="shared" si="14"/>
        <v>0</v>
      </c>
      <c r="AK74" s="4" t="s">
        <v>97</v>
      </c>
      <c r="AM74" s="37"/>
    </row>
    <row r="75" ht="69">
      <c r="A75" s="24" t="s">
        <v>98</v>
      </c>
      <c r="B75" s="36" t="s">
        <v>99</v>
      </c>
      <c r="C75" s="48" t="s">
        <v>87</v>
      </c>
      <c r="D75" s="27">
        <v>25020</v>
      </c>
      <c r="E75" s="27"/>
      <c r="F75" s="27">
        <f t="shared" si="0"/>
        <v>25020</v>
      </c>
      <c r="G75" s="27"/>
      <c r="H75" s="27">
        <f t="shared" si="1"/>
        <v>25020</v>
      </c>
      <c r="I75" s="27"/>
      <c r="J75" s="27">
        <f t="shared" si="2"/>
        <v>25020</v>
      </c>
      <c r="K75" s="27"/>
      <c r="L75" s="27">
        <f t="shared" si="3"/>
        <v>25020</v>
      </c>
      <c r="M75" s="27"/>
      <c r="N75" s="27">
        <f t="shared" si="4"/>
        <v>25020</v>
      </c>
      <c r="O75" s="27">
        <v>0</v>
      </c>
      <c r="P75" s="27"/>
      <c r="Q75" s="27">
        <f t="shared" si="5"/>
        <v>0</v>
      </c>
      <c r="R75" s="27"/>
      <c r="S75" s="27">
        <f t="shared" si="6"/>
        <v>0</v>
      </c>
      <c r="T75" s="27"/>
      <c r="U75" s="27">
        <f t="shared" si="7"/>
        <v>0</v>
      </c>
      <c r="V75" s="27"/>
      <c r="W75" s="27">
        <f t="shared" si="8"/>
        <v>0</v>
      </c>
      <c r="X75" s="27"/>
      <c r="Y75" s="27">
        <f t="shared" si="9"/>
        <v>0</v>
      </c>
      <c r="Z75" s="27">
        <v>0</v>
      </c>
      <c r="AA75" s="27"/>
      <c r="AB75" s="27">
        <f t="shared" si="10"/>
        <v>0</v>
      </c>
      <c r="AC75" s="27"/>
      <c r="AD75" s="27">
        <f t="shared" si="11"/>
        <v>0</v>
      </c>
      <c r="AE75" s="27"/>
      <c r="AF75" s="27">
        <f t="shared" si="12"/>
        <v>0</v>
      </c>
      <c r="AG75" s="27"/>
      <c r="AH75" s="27">
        <f t="shared" si="13"/>
        <v>0</v>
      </c>
      <c r="AI75" s="27"/>
      <c r="AJ75" s="27">
        <f t="shared" si="14"/>
        <v>0</v>
      </c>
      <c r="AK75" s="4" t="s">
        <v>100</v>
      </c>
      <c r="AM75" s="37"/>
    </row>
    <row r="76" ht="69">
      <c r="A76" s="24" t="s">
        <v>101</v>
      </c>
      <c r="B76" s="36" t="s">
        <v>102</v>
      </c>
      <c r="C76" s="41" t="s">
        <v>87</v>
      </c>
      <c r="D76" s="27">
        <v>0</v>
      </c>
      <c r="E76" s="27"/>
      <c r="F76" s="27">
        <f t="shared" si="0"/>
        <v>0</v>
      </c>
      <c r="G76" s="27"/>
      <c r="H76" s="27">
        <f t="shared" si="1"/>
        <v>0</v>
      </c>
      <c r="I76" s="27"/>
      <c r="J76" s="27">
        <f t="shared" si="2"/>
        <v>0</v>
      </c>
      <c r="K76" s="27"/>
      <c r="L76" s="27">
        <f t="shared" si="3"/>
        <v>0</v>
      </c>
      <c r="M76" s="27"/>
      <c r="N76" s="27">
        <f t="shared" si="4"/>
        <v>0</v>
      </c>
      <c r="O76" s="27">
        <v>21844</v>
      </c>
      <c r="P76" s="27"/>
      <c r="Q76" s="27">
        <f t="shared" si="5"/>
        <v>21844</v>
      </c>
      <c r="R76" s="27"/>
      <c r="S76" s="27">
        <f t="shared" si="6"/>
        <v>21844</v>
      </c>
      <c r="T76" s="27"/>
      <c r="U76" s="27">
        <f t="shared" si="7"/>
        <v>21844</v>
      </c>
      <c r="V76" s="27"/>
      <c r="W76" s="27">
        <f t="shared" si="8"/>
        <v>21844</v>
      </c>
      <c r="X76" s="27"/>
      <c r="Y76" s="27">
        <f t="shared" si="9"/>
        <v>21844</v>
      </c>
      <c r="Z76" s="27">
        <v>0</v>
      </c>
      <c r="AA76" s="27"/>
      <c r="AB76" s="27">
        <f t="shared" si="10"/>
        <v>0</v>
      </c>
      <c r="AC76" s="27"/>
      <c r="AD76" s="27">
        <f t="shared" si="11"/>
        <v>0</v>
      </c>
      <c r="AE76" s="27"/>
      <c r="AF76" s="27">
        <f t="shared" si="12"/>
        <v>0</v>
      </c>
      <c r="AG76" s="27"/>
      <c r="AH76" s="27">
        <f t="shared" si="13"/>
        <v>0</v>
      </c>
      <c r="AI76" s="27"/>
      <c r="AJ76" s="27">
        <f t="shared" si="14"/>
        <v>0</v>
      </c>
      <c r="AK76" s="4" t="s">
        <v>103</v>
      </c>
      <c r="AM76" s="37"/>
    </row>
    <row r="77" ht="69">
      <c r="A77" s="24" t="s">
        <v>104</v>
      </c>
      <c r="B77" s="36" t="s">
        <v>105</v>
      </c>
      <c r="C77" s="48" t="s">
        <v>87</v>
      </c>
      <c r="D77" s="27">
        <v>1235.5999999999999</v>
      </c>
      <c r="E77" s="27"/>
      <c r="F77" s="27">
        <f t="shared" si="0"/>
        <v>1235.5999999999999</v>
      </c>
      <c r="G77" s="27"/>
      <c r="H77" s="27">
        <f t="shared" si="1"/>
        <v>1235.5999999999999</v>
      </c>
      <c r="I77" s="27"/>
      <c r="J77" s="27">
        <f t="shared" si="2"/>
        <v>1235.5999999999999</v>
      </c>
      <c r="K77" s="27"/>
      <c r="L77" s="27">
        <f t="shared" si="3"/>
        <v>1235.5999999999999</v>
      </c>
      <c r="M77" s="27"/>
      <c r="N77" s="27">
        <f t="shared" si="4"/>
        <v>1235.5999999999999</v>
      </c>
      <c r="O77" s="27">
        <v>0</v>
      </c>
      <c r="P77" s="27"/>
      <c r="Q77" s="27">
        <f t="shared" si="5"/>
        <v>0</v>
      </c>
      <c r="R77" s="27"/>
      <c r="S77" s="27">
        <f t="shared" si="6"/>
        <v>0</v>
      </c>
      <c r="T77" s="27"/>
      <c r="U77" s="27">
        <f t="shared" si="7"/>
        <v>0</v>
      </c>
      <c r="V77" s="27"/>
      <c r="W77" s="27">
        <f t="shared" si="8"/>
        <v>0</v>
      </c>
      <c r="X77" s="27"/>
      <c r="Y77" s="27">
        <f t="shared" si="9"/>
        <v>0</v>
      </c>
      <c r="Z77" s="27">
        <v>0</v>
      </c>
      <c r="AA77" s="27"/>
      <c r="AB77" s="27">
        <f t="shared" si="10"/>
        <v>0</v>
      </c>
      <c r="AC77" s="27"/>
      <c r="AD77" s="27">
        <f t="shared" si="11"/>
        <v>0</v>
      </c>
      <c r="AE77" s="27"/>
      <c r="AF77" s="27">
        <f t="shared" si="12"/>
        <v>0</v>
      </c>
      <c r="AG77" s="27"/>
      <c r="AH77" s="27">
        <f t="shared" si="13"/>
        <v>0</v>
      </c>
      <c r="AI77" s="27"/>
      <c r="AJ77" s="27">
        <f t="shared" si="14"/>
        <v>0</v>
      </c>
      <c r="AK77" s="4" t="s">
        <v>106</v>
      </c>
      <c r="AL77" s="5"/>
      <c r="AM77" s="37"/>
    </row>
    <row r="78" ht="69" hidden="1">
      <c r="A78" s="56" t="s">
        <v>107</v>
      </c>
      <c r="B78" s="36" t="s">
        <v>108</v>
      </c>
      <c r="C78" s="48" t="s">
        <v>87</v>
      </c>
      <c r="D78" s="27">
        <v>3660</v>
      </c>
      <c r="E78" s="27">
        <v>-3660</v>
      </c>
      <c r="F78" s="27">
        <f t="shared" si="0"/>
        <v>0</v>
      </c>
      <c r="G78" s="43"/>
      <c r="H78" s="27">
        <f t="shared" si="1"/>
        <v>0</v>
      </c>
      <c r="I78" s="43"/>
      <c r="J78" s="27">
        <f t="shared" si="2"/>
        <v>0</v>
      </c>
      <c r="K78" s="43"/>
      <c r="L78" s="27">
        <f t="shared" si="3"/>
        <v>0</v>
      </c>
      <c r="M78" s="43"/>
      <c r="N78" s="27">
        <f t="shared" si="4"/>
        <v>0</v>
      </c>
      <c r="O78" s="27">
        <v>0</v>
      </c>
      <c r="P78" s="27"/>
      <c r="Q78" s="27">
        <f t="shared" si="5"/>
        <v>0</v>
      </c>
      <c r="R78" s="43"/>
      <c r="S78" s="27">
        <f t="shared" si="6"/>
        <v>0</v>
      </c>
      <c r="T78" s="43"/>
      <c r="U78" s="27">
        <f t="shared" si="7"/>
        <v>0</v>
      </c>
      <c r="V78" s="43"/>
      <c r="W78" s="27">
        <f t="shared" si="8"/>
        <v>0</v>
      </c>
      <c r="X78" s="43"/>
      <c r="Y78" s="27">
        <f t="shared" si="9"/>
        <v>0</v>
      </c>
      <c r="Z78" s="27">
        <v>0</v>
      </c>
      <c r="AA78" s="27"/>
      <c r="AB78" s="27">
        <f t="shared" si="10"/>
        <v>0</v>
      </c>
      <c r="AC78" s="43"/>
      <c r="AD78" s="27">
        <f t="shared" si="11"/>
        <v>0</v>
      </c>
      <c r="AE78" s="43"/>
      <c r="AF78" s="27">
        <f t="shared" si="12"/>
        <v>0</v>
      </c>
      <c r="AG78" s="43"/>
      <c r="AH78" s="27">
        <f t="shared" si="13"/>
        <v>0</v>
      </c>
      <c r="AI78" s="43"/>
      <c r="AJ78" s="27">
        <f t="shared" si="14"/>
        <v>0</v>
      </c>
      <c r="AK78" s="4" t="s">
        <v>109</v>
      </c>
      <c r="AL78" s="57" t="s">
        <v>22</v>
      </c>
      <c r="AM78" s="37"/>
      <c r="AN78" s="1"/>
      <c r="AO78" s="1"/>
    </row>
    <row r="79" ht="51.75">
      <c r="A79" s="24" t="s">
        <v>110</v>
      </c>
      <c r="B79" s="36" t="s">
        <v>111</v>
      </c>
      <c r="C79" s="48" t="s">
        <v>112</v>
      </c>
      <c r="D79" s="27">
        <f>D81+D82+D83</f>
        <v>2397451.1000000001</v>
      </c>
      <c r="E79" s="27">
        <f>E81+E82+E83</f>
        <v>0</v>
      </c>
      <c r="F79" s="27">
        <f t="shared" si="0"/>
        <v>2397451.1000000001</v>
      </c>
      <c r="G79" s="27">
        <f>G81+G82+G83</f>
        <v>64540.538</v>
      </c>
      <c r="H79" s="27">
        <f t="shared" si="1"/>
        <v>2461991.6380000003</v>
      </c>
      <c r="I79" s="27">
        <f>I81+I82+I83</f>
        <v>-80805.163</v>
      </c>
      <c r="J79" s="27">
        <f t="shared" si="2"/>
        <v>2381186.4750000001</v>
      </c>
      <c r="K79" s="27">
        <f>K81+K82+K83</f>
        <v>46114.318000000007</v>
      </c>
      <c r="L79" s="27">
        <f t="shared" si="3"/>
        <v>2427300.7930000001</v>
      </c>
      <c r="M79" s="27">
        <f>M81+M82+M83</f>
        <v>136455.95000000001</v>
      </c>
      <c r="N79" s="27">
        <f t="shared" si="4"/>
        <v>2563756.7430000002</v>
      </c>
      <c r="O79" s="27">
        <f>O81+O82+O83</f>
        <v>2126902.7999999998</v>
      </c>
      <c r="P79" s="27">
        <f>P81+P82+P83</f>
        <v>0</v>
      </c>
      <c r="Q79" s="27">
        <f t="shared" si="5"/>
        <v>2126902.7999999998</v>
      </c>
      <c r="R79" s="27">
        <f>R81+R82+R83</f>
        <v>0</v>
      </c>
      <c r="S79" s="27">
        <f t="shared" si="6"/>
        <v>2126902.7999999998</v>
      </c>
      <c r="T79" s="27">
        <f>T81+T82+T83</f>
        <v>-48329.347999999998</v>
      </c>
      <c r="U79" s="27">
        <f t="shared" si="7"/>
        <v>2078573.4519999998</v>
      </c>
      <c r="V79" s="27">
        <f>V81+V82+V83</f>
        <v>0</v>
      </c>
      <c r="W79" s="27">
        <f t="shared" si="8"/>
        <v>2078573.4519999998</v>
      </c>
      <c r="X79" s="27">
        <f>X81+X82+X83</f>
        <v>0</v>
      </c>
      <c r="Y79" s="27">
        <f t="shared" si="9"/>
        <v>2078573.4519999998</v>
      </c>
      <c r="Z79" s="27">
        <f>Z81+Z82+Z83</f>
        <v>2147547.7000000002</v>
      </c>
      <c r="AA79" s="27">
        <f>AA81+AA82+AA83</f>
        <v>0</v>
      </c>
      <c r="AB79" s="27">
        <f t="shared" si="10"/>
        <v>2147547.7000000002</v>
      </c>
      <c r="AC79" s="27">
        <f>AC81+AC82+AC83</f>
        <v>0</v>
      </c>
      <c r="AD79" s="27">
        <f t="shared" si="11"/>
        <v>2147547.7000000002</v>
      </c>
      <c r="AE79" s="27">
        <f>AE81+AE82+AE83</f>
        <v>0</v>
      </c>
      <c r="AF79" s="27">
        <f t="shared" si="12"/>
        <v>2147547.7000000002</v>
      </c>
      <c r="AG79" s="27">
        <f>AG81+AG82+AG83</f>
        <v>0</v>
      </c>
      <c r="AH79" s="27">
        <f t="shared" si="13"/>
        <v>2147547.7000000002</v>
      </c>
      <c r="AI79" s="27">
        <f>AI81+AI82+AI83</f>
        <v>0</v>
      </c>
      <c r="AJ79" s="27">
        <f t="shared" si="14"/>
        <v>2147547.7000000002</v>
      </c>
      <c r="AK79" s="4"/>
      <c r="AL79" s="5"/>
      <c r="AM79" s="37"/>
      <c r="AN79" s="1"/>
      <c r="AO79" s="1"/>
    </row>
    <row r="80" ht="17.25">
      <c r="A80" s="24"/>
      <c r="B80" s="36" t="s">
        <v>20</v>
      </c>
      <c r="C80" s="48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4"/>
      <c r="AL80" s="5"/>
      <c r="AM80" s="37"/>
      <c r="AN80" s="1"/>
      <c r="AO80" s="1"/>
    </row>
    <row r="81" ht="17.25" hidden="1">
      <c r="A81" s="24"/>
      <c r="B81" s="58" t="s">
        <v>21</v>
      </c>
      <c r="C81" s="48"/>
      <c r="D81" s="27">
        <v>1123689.3999999999</v>
      </c>
      <c r="E81" s="27"/>
      <c r="F81" s="27">
        <f t="shared" ref="F81:F125" si="15">D81+E81</f>
        <v>1123689.3999999999</v>
      </c>
      <c r="G81" s="43">
        <v>64540.538</v>
      </c>
      <c r="H81" s="27">
        <f t="shared" ref="H81:H115" si="16">F81+G81</f>
        <v>1188229.9379999998</v>
      </c>
      <c r="I81" s="43">
        <f>48329.348+51173.144-180307.655</f>
        <v>-80805.163</v>
      </c>
      <c r="J81" s="27">
        <f t="shared" ref="J81:J105" si="17">H81+I81</f>
        <v>1107424.7749999999</v>
      </c>
      <c r="K81" s="43">
        <f>510.635+44954.883+648.8</f>
        <v>46114.318000000007</v>
      </c>
      <c r="L81" s="27">
        <f t="shared" ref="L81:L105" si="18">J81+K81</f>
        <v>1153539.0929999999</v>
      </c>
      <c r="M81" s="43">
        <v>136455.95000000001</v>
      </c>
      <c r="N81" s="27">
        <f t="shared" ref="N81:N105" si="19">L81+M81</f>
        <v>1289995.0429999998</v>
      </c>
      <c r="O81" s="27">
        <v>800000</v>
      </c>
      <c r="P81" s="27"/>
      <c r="Q81" s="27">
        <f t="shared" ref="Q81:Q105" si="20">O81+P81</f>
        <v>800000</v>
      </c>
      <c r="R81" s="43"/>
      <c r="S81" s="27">
        <f t="shared" ref="S81:S105" si="21">Q81+R81</f>
        <v>800000</v>
      </c>
      <c r="T81" s="43">
        <v>-48329.347999999998</v>
      </c>
      <c r="U81" s="27">
        <f t="shared" ref="U81:U105" si="22">S81+T81</f>
        <v>751670.652</v>
      </c>
      <c r="V81" s="43"/>
      <c r="W81" s="27">
        <f t="shared" ref="W81:W105" si="23">U81+V81</f>
        <v>751670.652</v>
      </c>
      <c r="X81" s="43"/>
      <c r="Y81" s="27">
        <f t="shared" ref="Y81:Y105" si="24">W81+X81</f>
        <v>751670.652</v>
      </c>
      <c r="Z81" s="27">
        <v>800000</v>
      </c>
      <c r="AA81" s="27"/>
      <c r="AB81" s="27">
        <f t="shared" ref="AB81:AB105" si="25">Z81+AA81</f>
        <v>800000</v>
      </c>
      <c r="AC81" s="43"/>
      <c r="AD81" s="27">
        <f t="shared" ref="AD81:AD105" si="26">AB81+AC81</f>
        <v>800000</v>
      </c>
      <c r="AE81" s="43"/>
      <c r="AF81" s="27">
        <f t="shared" ref="AF81:AF105" si="27">AD81+AE81</f>
        <v>800000</v>
      </c>
      <c r="AG81" s="43"/>
      <c r="AH81" s="27">
        <f t="shared" ref="AH81:AH105" si="28">AF81+AG81</f>
        <v>800000</v>
      </c>
      <c r="AI81" s="43"/>
      <c r="AJ81" s="27">
        <f t="shared" ref="AJ81:AJ105" si="29">AH81+AI81</f>
        <v>800000</v>
      </c>
      <c r="AK81" s="4" t="s">
        <v>113</v>
      </c>
      <c r="AL81" s="5" t="s">
        <v>22</v>
      </c>
      <c r="AM81" s="37"/>
      <c r="AN81" s="1"/>
      <c r="AO81" s="1"/>
    </row>
    <row r="82" ht="17.25">
      <c r="A82" s="24"/>
      <c r="B82" s="36" t="s">
        <v>23</v>
      </c>
      <c r="C82" s="50" t="s">
        <v>19</v>
      </c>
      <c r="D82" s="27">
        <v>488869.79999999999</v>
      </c>
      <c r="E82" s="27"/>
      <c r="F82" s="27">
        <f t="shared" si="15"/>
        <v>488869.79999999999</v>
      </c>
      <c r="G82" s="27"/>
      <c r="H82" s="27">
        <f t="shared" si="16"/>
        <v>488869.79999999999</v>
      </c>
      <c r="I82" s="27"/>
      <c r="J82" s="27">
        <f t="shared" si="17"/>
        <v>488869.79999999999</v>
      </c>
      <c r="K82" s="27"/>
      <c r="L82" s="27">
        <f t="shared" si="18"/>
        <v>488869.79999999999</v>
      </c>
      <c r="M82" s="27"/>
      <c r="N82" s="27">
        <f t="shared" si="19"/>
        <v>488869.79999999999</v>
      </c>
      <c r="O82" s="27">
        <v>440906.70000000001</v>
      </c>
      <c r="P82" s="27"/>
      <c r="Q82" s="27">
        <f t="shared" si="20"/>
        <v>440906.70000000001</v>
      </c>
      <c r="R82" s="27"/>
      <c r="S82" s="27">
        <f t="shared" si="21"/>
        <v>440906.70000000001</v>
      </c>
      <c r="T82" s="27"/>
      <c r="U82" s="27">
        <f t="shared" si="22"/>
        <v>440906.70000000001</v>
      </c>
      <c r="V82" s="27"/>
      <c r="W82" s="27">
        <f t="shared" si="23"/>
        <v>440906.70000000001</v>
      </c>
      <c r="X82" s="27"/>
      <c r="Y82" s="27">
        <f t="shared" si="24"/>
        <v>440906.70000000001</v>
      </c>
      <c r="Z82" s="27">
        <v>539524.59999999998</v>
      </c>
      <c r="AA82" s="27"/>
      <c r="AB82" s="27">
        <f t="shared" si="25"/>
        <v>539524.59999999998</v>
      </c>
      <c r="AC82" s="27"/>
      <c r="AD82" s="27">
        <f t="shared" si="26"/>
        <v>539524.59999999998</v>
      </c>
      <c r="AE82" s="27"/>
      <c r="AF82" s="27">
        <f t="shared" si="27"/>
        <v>539524.59999999998</v>
      </c>
      <c r="AG82" s="27"/>
      <c r="AH82" s="27">
        <f t="shared" si="28"/>
        <v>539524.59999999998</v>
      </c>
      <c r="AI82" s="27"/>
      <c r="AJ82" s="27">
        <f t="shared" si="29"/>
        <v>539524.59999999998</v>
      </c>
      <c r="AK82" s="4"/>
      <c r="AL82" s="5"/>
      <c r="AM82" s="37"/>
      <c r="AN82" s="1"/>
      <c r="AO82" s="1"/>
    </row>
    <row r="83" ht="17.25">
      <c r="A83" s="24"/>
      <c r="B83" s="36" t="s">
        <v>24</v>
      </c>
      <c r="C83" s="50" t="s">
        <v>19</v>
      </c>
      <c r="D83" s="27">
        <v>784891.90000000002</v>
      </c>
      <c r="E83" s="27"/>
      <c r="F83" s="27">
        <f t="shared" si="15"/>
        <v>784891.90000000002</v>
      </c>
      <c r="G83" s="27"/>
      <c r="H83" s="27">
        <f t="shared" si="16"/>
        <v>784891.90000000002</v>
      </c>
      <c r="I83" s="27"/>
      <c r="J83" s="27">
        <f t="shared" si="17"/>
        <v>784891.90000000002</v>
      </c>
      <c r="K83" s="27"/>
      <c r="L83" s="27">
        <f t="shared" si="18"/>
        <v>784891.90000000002</v>
      </c>
      <c r="M83" s="27"/>
      <c r="N83" s="27">
        <f t="shared" si="19"/>
        <v>784891.90000000002</v>
      </c>
      <c r="O83" s="27">
        <v>885996.09999999998</v>
      </c>
      <c r="P83" s="27"/>
      <c r="Q83" s="27">
        <f t="shared" si="20"/>
        <v>885996.09999999998</v>
      </c>
      <c r="R83" s="27"/>
      <c r="S83" s="27">
        <f t="shared" si="21"/>
        <v>885996.09999999998</v>
      </c>
      <c r="T83" s="27"/>
      <c r="U83" s="27">
        <f t="shared" si="22"/>
        <v>885996.09999999998</v>
      </c>
      <c r="V83" s="27"/>
      <c r="W83" s="27">
        <f t="shared" si="23"/>
        <v>885996.09999999998</v>
      </c>
      <c r="X83" s="27"/>
      <c r="Y83" s="27">
        <f t="shared" si="24"/>
        <v>885996.09999999998</v>
      </c>
      <c r="Z83" s="27">
        <v>808023.09999999998</v>
      </c>
      <c r="AA83" s="27"/>
      <c r="AB83" s="27">
        <f t="shared" si="25"/>
        <v>808023.09999999998</v>
      </c>
      <c r="AC83" s="27"/>
      <c r="AD83" s="27">
        <f t="shared" si="26"/>
        <v>808023.09999999998</v>
      </c>
      <c r="AE83" s="27"/>
      <c r="AF83" s="27">
        <f t="shared" si="27"/>
        <v>808023.09999999998</v>
      </c>
      <c r="AG83" s="27"/>
      <c r="AH83" s="27">
        <f t="shared" si="28"/>
        <v>808023.09999999998</v>
      </c>
      <c r="AI83" s="27"/>
      <c r="AJ83" s="27">
        <f t="shared" si="29"/>
        <v>808023.09999999998</v>
      </c>
      <c r="AK83" s="4" t="s">
        <v>114</v>
      </c>
      <c r="AL83" s="5"/>
      <c r="AM83" s="37"/>
      <c r="AN83" s="1"/>
      <c r="AO83" s="1"/>
    </row>
    <row r="84" ht="103.5">
      <c r="A84" s="24" t="s">
        <v>107</v>
      </c>
      <c r="B84" s="36" t="s">
        <v>115</v>
      </c>
      <c r="C84" s="48" t="s">
        <v>112</v>
      </c>
      <c r="D84" s="27">
        <f>D86</f>
        <v>300135</v>
      </c>
      <c r="E84" s="27">
        <f>E86</f>
        <v>0</v>
      </c>
      <c r="F84" s="27">
        <f t="shared" si="15"/>
        <v>300135</v>
      </c>
      <c r="G84" s="27">
        <f>G86</f>
        <v>0</v>
      </c>
      <c r="H84" s="27">
        <f t="shared" si="16"/>
        <v>300135</v>
      </c>
      <c r="I84" s="27">
        <f>I86</f>
        <v>0</v>
      </c>
      <c r="J84" s="27">
        <f t="shared" si="17"/>
        <v>300135</v>
      </c>
      <c r="K84" s="27">
        <f>K86</f>
        <v>0</v>
      </c>
      <c r="L84" s="27">
        <f t="shared" si="18"/>
        <v>300135</v>
      </c>
      <c r="M84" s="27">
        <f>M86</f>
        <v>0</v>
      </c>
      <c r="N84" s="27">
        <f t="shared" si="19"/>
        <v>300135</v>
      </c>
      <c r="O84" s="27">
        <f>O86</f>
        <v>411803.79999999999</v>
      </c>
      <c r="P84" s="27">
        <f>P86</f>
        <v>0</v>
      </c>
      <c r="Q84" s="27">
        <f t="shared" si="20"/>
        <v>411803.79999999999</v>
      </c>
      <c r="R84" s="27">
        <f>R86</f>
        <v>0</v>
      </c>
      <c r="S84" s="27">
        <f t="shared" si="21"/>
        <v>411803.79999999999</v>
      </c>
      <c r="T84" s="27">
        <f>T86</f>
        <v>0</v>
      </c>
      <c r="U84" s="27">
        <f t="shared" si="22"/>
        <v>411803.79999999999</v>
      </c>
      <c r="V84" s="27">
        <f>V86</f>
        <v>0</v>
      </c>
      <c r="W84" s="27">
        <f t="shared" si="23"/>
        <v>411803.79999999999</v>
      </c>
      <c r="X84" s="27">
        <f>X86</f>
        <v>0</v>
      </c>
      <c r="Y84" s="27">
        <f t="shared" si="24"/>
        <v>411803.79999999999</v>
      </c>
      <c r="Z84" s="27">
        <f>Z86</f>
        <v>410933.20000000001</v>
      </c>
      <c r="AA84" s="27">
        <f>AA86</f>
        <v>0</v>
      </c>
      <c r="AB84" s="27">
        <f t="shared" si="25"/>
        <v>410933.20000000001</v>
      </c>
      <c r="AC84" s="27">
        <f>AC86</f>
        <v>0</v>
      </c>
      <c r="AD84" s="27">
        <f t="shared" si="26"/>
        <v>410933.20000000001</v>
      </c>
      <c r="AE84" s="27">
        <f>AE86</f>
        <v>0</v>
      </c>
      <c r="AF84" s="27">
        <f t="shared" si="27"/>
        <v>410933.20000000001</v>
      </c>
      <c r="AG84" s="27">
        <f>AG86</f>
        <v>0</v>
      </c>
      <c r="AH84" s="27">
        <f t="shared" si="28"/>
        <v>410933.20000000001</v>
      </c>
      <c r="AI84" s="27">
        <f>AI86</f>
        <v>0</v>
      </c>
      <c r="AJ84" s="27">
        <f t="shared" si="29"/>
        <v>410933.20000000001</v>
      </c>
      <c r="AK84" s="4"/>
      <c r="AL84" s="5"/>
      <c r="AM84" s="37"/>
      <c r="AN84" s="1"/>
      <c r="AO84" s="1"/>
    </row>
    <row r="85" ht="17.25">
      <c r="A85" s="24"/>
      <c r="B85" s="36" t="s">
        <v>20</v>
      </c>
      <c r="C85" s="48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4"/>
      <c r="AL85" s="5"/>
      <c r="AM85" s="37"/>
      <c r="AN85" s="1"/>
      <c r="AO85" s="1"/>
    </row>
    <row r="86" ht="17.25">
      <c r="A86" s="24"/>
      <c r="B86" s="36" t="s">
        <v>23</v>
      </c>
      <c r="C86" s="50" t="s">
        <v>19</v>
      </c>
      <c r="D86" s="27">
        <v>300135</v>
      </c>
      <c r="E86" s="27"/>
      <c r="F86" s="27">
        <f t="shared" si="15"/>
        <v>300135</v>
      </c>
      <c r="G86" s="27"/>
      <c r="H86" s="27">
        <f t="shared" si="16"/>
        <v>300135</v>
      </c>
      <c r="I86" s="27"/>
      <c r="J86" s="27">
        <f t="shared" si="17"/>
        <v>300135</v>
      </c>
      <c r="K86" s="27"/>
      <c r="L86" s="27">
        <f t="shared" si="18"/>
        <v>300135</v>
      </c>
      <c r="M86" s="27"/>
      <c r="N86" s="27">
        <f t="shared" si="19"/>
        <v>300135</v>
      </c>
      <c r="O86" s="27">
        <v>411803.79999999999</v>
      </c>
      <c r="P86" s="27"/>
      <c r="Q86" s="27">
        <f t="shared" si="20"/>
        <v>411803.79999999999</v>
      </c>
      <c r="R86" s="27"/>
      <c r="S86" s="27">
        <f t="shared" si="21"/>
        <v>411803.79999999999</v>
      </c>
      <c r="T86" s="27"/>
      <c r="U86" s="27">
        <f t="shared" si="22"/>
        <v>411803.79999999999</v>
      </c>
      <c r="V86" s="27"/>
      <c r="W86" s="27">
        <f t="shared" si="23"/>
        <v>411803.79999999999</v>
      </c>
      <c r="X86" s="27"/>
      <c r="Y86" s="27">
        <f t="shared" si="24"/>
        <v>411803.79999999999</v>
      </c>
      <c r="Z86" s="27">
        <v>410933.20000000001</v>
      </c>
      <c r="AA86" s="27"/>
      <c r="AB86" s="27">
        <f t="shared" si="25"/>
        <v>410933.20000000001</v>
      </c>
      <c r="AC86" s="27"/>
      <c r="AD86" s="27">
        <f t="shared" si="26"/>
        <v>410933.20000000001</v>
      </c>
      <c r="AE86" s="27"/>
      <c r="AF86" s="27">
        <f t="shared" si="27"/>
        <v>410933.20000000001</v>
      </c>
      <c r="AG86" s="27"/>
      <c r="AH86" s="27">
        <f t="shared" si="28"/>
        <v>410933.20000000001</v>
      </c>
      <c r="AI86" s="27"/>
      <c r="AJ86" s="27">
        <f t="shared" si="29"/>
        <v>410933.20000000001</v>
      </c>
      <c r="AK86" s="4" t="s">
        <v>116</v>
      </c>
      <c r="AL86" s="5"/>
      <c r="AM86" s="37"/>
      <c r="AN86" s="1"/>
      <c r="AO86" s="1"/>
    </row>
    <row r="87" ht="51.75">
      <c r="A87" s="24" t="s">
        <v>117</v>
      </c>
      <c r="B87" s="36" t="s">
        <v>118</v>
      </c>
      <c r="C87" s="48" t="s">
        <v>112</v>
      </c>
      <c r="D87" s="27">
        <f>D89+D90</f>
        <v>321021.40000000002</v>
      </c>
      <c r="E87" s="27">
        <f>E89+E90</f>
        <v>0</v>
      </c>
      <c r="F87" s="27">
        <f t="shared" si="15"/>
        <v>321021.40000000002</v>
      </c>
      <c r="G87" s="27">
        <f>G89+G90</f>
        <v>0</v>
      </c>
      <c r="H87" s="27">
        <f t="shared" si="16"/>
        <v>321021.40000000002</v>
      </c>
      <c r="I87" s="27">
        <f>I89+I90</f>
        <v>0</v>
      </c>
      <c r="J87" s="27">
        <f t="shared" si="17"/>
        <v>321021.40000000002</v>
      </c>
      <c r="K87" s="27">
        <f>K89+K90</f>
        <v>0</v>
      </c>
      <c r="L87" s="27">
        <f t="shared" si="18"/>
        <v>321021.40000000002</v>
      </c>
      <c r="M87" s="27">
        <f>M89+M90</f>
        <v>0</v>
      </c>
      <c r="N87" s="27">
        <f t="shared" si="19"/>
        <v>321021.40000000002</v>
      </c>
      <c r="O87" s="27">
        <f>O89+O90</f>
        <v>322702.20000000001</v>
      </c>
      <c r="P87" s="27">
        <f>P89+P90</f>
        <v>0</v>
      </c>
      <c r="Q87" s="27">
        <f t="shared" si="20"/>
        <v>322702.20000000001</v>
      </c>
      <c r="R87" s="27">
        <f>R89+R90</f>
        <v>0</v>
      </c>
      <c r="S87" s="27">
        <f t="shared" si="21"/>
        <v>322702.20000000001</v>
      </c>
      <c r="T87" s="27">
        <f>T89+T90</f>
        <v>0</v>
      </c>
      <c r="U87" s="27">
        <f t="shared" si="22"/>
        <v>322702.20000000001</v>
      </c>
      <c r="V87" s="27">
        <f>V89+V90</f>
        <v>0</v>
      </c>
      <c r="W87" s="27">
        <f t="shared" si="23"/>
        <v>322702.20000000001</v>
      </c>
      <c r="X87" s="27">
        <f>X89+X90</f>
        <v>0</v>
      </c>
      <c r="Y87" s="27">
        <f t="shared" si="24"/>
        <v>322702.20000000001</v>
      </c>
      <c r="Z87" s="27">
        <f>Z89+Z90</f>
        <v>246495.09999999998</v>
      </c>
      <c r="AA87" s="27">
        <f>AA89+AA90</f>
        <v>0</v>
      </c>
      <c r="AB87" s="27">
        <f t="shared" si="25"/>
        <v>246495.09999999998</v>
      </c>
      <c r="AC87" s="27">
        <f>AC89+AC90</f>
        <v>0</v>
      </c>
      <c r="AD87" s="27">
        <f t="shared" si="26"/>
        <v>246495.09999999998</v>
      </c>
      <c r="AE87" s="27">
        <f>AE89+AE90</f>
        <v>0</v>
      </c>
      <c r="AF87" s="27">
        <f t="shared" si="27"/>
        <v>246495.09999999998</v>
      </c>
      <c r="AG87" s="27">
        <f>AG89+AG90</f>
        <v>0</v>
      </c>
      <c r="AH87" s="27">
        <f t="shared" si="28"/>
        <v>246495.09999999998</v>
      </c>
      <c r="AI87" s="27">
        <f>AI89+AI90</f>
        <v>0</v>
      </c>
      <c r="AJ87" s="27">
        <f t="shared" si="29"/>
        <v>246495.09999999998</v>
      </c>
      <c r="AK87" s="4"/>
      <c r="AL87" s="5"/>
      <c r="AM87" s="37"/>
      <c r="AN87" s="1"/>
      <c r="AO87" s="1"/>
    </row>
    <row r="88" ht="17.25">
      <c r="A88" s="24"/>
      <c r="B88" s="36" t="s">
        <v>20</v>
      </c>
      <c r="C88" s="48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4"/>
      <c r="AL88" s="5"/>
      <c r="AM88" s="37"/>
      <c r="AN88" s="1"/>
      <c r="AO88" s="1"/>
    </row>
    <row r="89" ht="17.25">
      <c r="A89" s="24"/>
      <c r="B89" s="36" t="s">
        <v>23</v>
      </c>
      <c r="C89" s="50" t="s">
        <v>19</v>
      </c>
      <c r="D89" s="27">
        <v>80255.399999999994</v>
      </c>
      <c r="E89" s="27"/>
      <c r="F89" s="27">
        <f t="shared" si="15"/>
        <v>80255.399999999994</v>
      </c>
      <c r="G89" s="27"/>
      <c r="H89" s="27">
        <f t="shared" si="16"/>
        <v>80255.399999999994</v>
      </c>
      <c r="I89" s="27"/>
      <c r="J89" s="27">
        <f t="shared" si="17"/>
        <v>80255.399999999994</v>
      </c>
      <c r="K89" s="27"/>
      <c r="L89" s="27">
        <f t="shared" si="18"/>
        <v>80255.399999999994</v>
      </c>
      <c r="M89" s="27"/>
      <c r="N89" s="27">
        <f t="shared" si="19"/>
        <v>80255.399999999994</v>
      </c>
      <c r="O89" s="27">
        <v>80675.5</v>
      </c>
      <c r="P89" s="27"/>
      <c r="Q89" s="27">
        <f t="shared" si="20"/>
        <v>80675.5</v>
      </c>
      <c r="R89" s="27"/>
      <c r="S89" s="27">
        <f t="shared" si="21"/>
        <v>80675.5</v>
      </c>
      <c r="T89" s="27"/>
      <c r="U89" s="27">
        <f t="shared" si="22"/>
        <v>80675.5</v>
      </c>
      <c r="V89" s="27"/>
      <c r="W89" s="27">
        <f t="shared" si="23"/>
        <v>80675.5</v>
      </c>
      <c r="X89" s="27"/>
      <c r="Y89" s="27">
        <f t="shared" si="24"/>
        <v>80675.5</v>
      </c>
      <c r="Z89" s="27">
        <v>61623.800000000003</v>
      </c>
      <c r="AA89" s="27"/>
      <c r="AB89" s="27">
        <f t="shared" si="25"/>
        <v>61623.800000000003</v>
      </c>
      <c r="AC89" s="27"/>
      <c r="AD89" s="27">
        <f t="shared" si="26"/>
        <v>61623.800000000003</v>
      </c>
      <c r="AE89" s="27"/>
      <c r="AF89" s="27">
        <f t="shared" si="27"/>
        <v>61623.800000000003</v>
      </c>
      <c r="AG89" s="27"/>
      <c r="AH89" s="27">
        <f t="shared" si="28"/>
        <v>61623.800000000003</v>
      </c>
      <c r="AI89" s="27"/>
      <c r="AJ89" s="27">
        <f t="shared" si="29"/>
        <v>61623.800000000003</v>
      </c>
      <c r="AK89" s="4" t="s">
        <v>119</v>
      </c>
      <c r="AL89" s="5"/>
      <c r="AM89" s="37"/>
      <c r="AN89" s="1"/>
      <c r="AO89" s="1"/>
    </row>
    <row r="90" ht="17.25">
      <c r="A90" s="24"/>
      <c r="B90" s="36" t="s">
        <v>24</v>
      </c>
      <c r="C90" s="50" t="s">
        <v>19</v>
      </c>
      <c r="D90" s="27">
        <v>240766</v>
      </c>
      <c r="E90" s="27"/>
      <c r="F90" s="27">
        <f t="shared" si="15"/>
        <v>240766</v>
      </c>
      <c r="G90" s="27"/>
      <c r="H90" s="27">
        <f t="shared" si="16"/>
        <v>240766</v>
      </c>
      <c r="I90" s="27"/>
      <c r="J90" s="27">
        <f t="shared" si="17"/>
        <v>240766</v>
      </c>
      <c r="K90" s="27"/>
      <c r="L90" s="27">
        <f t="shared" si="18"/>
        <v>240766</v>
      </c>
      <c r="M90" s="27"/>
      <c r="N90" s="27">
        <f t="shared" si="19"/>
        <v>240766</v>
      </c>
      <c r="O90" s="27">
        <v>242026.70000000001</v>
      </c>
      <c r="P90" s="27"/>
      <c r="Q90" s="27">
        <f t="shared" si="20"/>
        <v>242026.70000000001</v>
      </c>
      <c r="R90" s="27"/>
      <c r="S90" s="27">
        <f t="shared" si="21"/>
        <v>242026.70000000001</v>
      </c>
      <c r="T90" s="27"/>
      <c r="U90" s="27">
        <f t="shared" si="22"/>
        <v>242026.70000000001</v>
      </c>
      <c r="V90" s="27"/>
      <c r="W90" s="27">
        <f t="shared" si="23"/>
        <v>242026.70000000001</v>
      </c>
      <c r="X90" s="27"/>
      <c r="Y90" s="27">
        <f t="shared" si="24"/>
        <v>242026.70000000001</v>
      </c>
      <c r="Z90" s="27">
        <v>184871.29999999999</v>
      </c>
      <c r="AA90" s="27"/>
      <c r="AB90" s="27">
        <f t="shared" si="25"/>
        <v>184871.29999999999</v>
      </c>
      <c r="AC90" s="27"/>
      <c r="AD90" s="27">
        <f t="shared" si="26"/>
        <v>184871.29999999999</v>
      </c>
      <c r="AE90" s="27"/>
      <c r="AF90" s="27">
        <f t="shared" si="27"/>
        <v>184871.29999999999</v>
      </c>
      <c r="AG90" s="27"/>
      <c r="AH90" s="27">
        <f t="shared" si="28"/>
        <v>184871.29999999999</v>
      </c>
      <c r="AI90" s="27"/>
      <c r="AJ90" s="27">
        <f t="shared" si="29"/>
        <v>184871.29999999999</v>
      </c>
      <c r="AK90" s="4" t="s">
        <v>119</v>
      </c>
      <c r="AL90" s="5"/>
      <c r="AM90" s="37"/>
      <c r="AN90" s="1"/>
      <c r="AO90" s="1"/>
    </row>
    <row r="91" ht="51.75">
      <c r="A91" s="24" t="s">
        <v>120</v>
      </c>
      <c r="B91" s="36" t="s">
        <v>121</v>
      </c>
      <c r="C91" s="59" t="s">
        <v>30</v>
      </c>
      <c r="D91" s="27"/>
      <c r="E91" s="27"/>
      <c r="F91" s="27">
        <f t="shared" si="15"/>
        <v>0</v>
      </c>
      <c r="G91" s="27"/>
      <c r="H91" s="27">
        <f t="shared" si="16"/>
        <v>0</v>
      </c>
      <c r="I91" s="27"/>
      <c r="J91" s="27">
        <f t="shared" si="17"/>
        <v>0</v>
      </c>
      <c r="K91" s="27"/>
      <c r="L91" s="27">
        <f t="shared" si="18"/>
        <v>0</v>
      </c>
      <c r="M91" s="27"/>
      <c r="N91" s="27">
        <f t="shared" si="19"/>
        <v>0</v>
      </c>
      <c r="O91" s="27"/>
      <c r="P91" s="60">
        <f>14846.2+247.4</f>
        <v>15093.6</v>
      </c>
      <c r="Q91" s="27">
        <f t="shared" si="20"/>
        <v>15093.6</v>
      </c>
      <c r="R91" s="27"/>
      <c r="S91" s="27">
        <f t="shared" si="21"/>
        <v>15093.6</v>
      </c>
      <c r="T91" s="27"/>
      <c r="U91" s="27">
        <f t="shared" si="22"/>
        <v>15093.6</v>
      </c>
      <c r="V91" s="27"/>
      <c r="W91" s="27">
        <f t="shared" si="23"/>
        <v>15093.6</v>
      </c>
      <c r="X91" s="27">
        <v>-311.16300000000001</v>
      </c>
      <c r="Y91" s="27">
        <f t="shared" si="24"/>
        <v>14782.437</v>
      </c>
      <c r="Z91" s="27"/>
      <c r="AA91" s="27"/>
      <c r="AB91" s="27">
        <f t="shared" si="25"/>
        <v>0</v>
      </c>
      <c r="AC91" s="27"/>
      <c r="AD91" s="27">
        <f t="shared" si="26"/>
        <v>0</v>
      </c>
      <c r="AE91" s="27"/>
      <c r="AF91" s="27">
        <f t="shared" si="27"/>
        <v>0</v>
      </c>
      <c r="AG91" s="27"/>
      <c r="AH91" s="27">
        <f t="shared" si="28"/>
        <v>0</v>
      </c>
      <c r="AI91" s="27"/>
      <c r="AJ91" s="27">
        <f t="shared" si="29"/>
        <v>0</v>
      </c>
      <c r="AK91" s="61" t="s">
        <v>122</v>
      </c>
      <c r="AL91" s="5"/>
      <c r="AM91" s="37"/>
      <c r="AN91" s="1"/>
      <c r="AO91" s="1"/>
    </row>
    <row r="92" ht="51.75">
      <c r="A92" s="24" t="s">
        <v>123</v>
      </c>
      <c r="B92" s="36" t="s">
        <v>124</v>
      </c>
      <c r="C92" s="41" t="s">
        <v>30</v>
      </c>
      <c r="D92" s="27"/>
      <c r="E92" s="27"/>
      <c r="F92" s="27">
        <f t="shared" si="15"/>
        <v>0</v>
      </c>
      <c r="G92" s="27"/>
      <c r="H92" s="27">
        <f t="shared" si="16"/>
        <v>0</v>
      </c>
      <c r="I92" s="27"/>
      <c r="J92" s="27">
        <f t="shared" si="17"/>
        <v>0</v>
      </c>
      <c r="K92" s="27"/>
      <c r="L92" s="27">
        <f t="shared" si="18"/>
        <v>0</v>
      </c>
      <c r="M92" s="27"/>
      <c r="N92" s="27">
        <f t="shared" si="19"/>
        <v>0</v>
      </c>
      <c r="O92" s="27"/>
      <c r="P92" s="27">
        <f>4003+66.7</f>
        <v>4069.6999999999998</v>
      </c>
      <c r="Q92" s="27">
        <f t="shared" si="20"/>
        <v>4069.6999999999998</v>
      </c>
      <c r="R92" s="27"/>
      <c r="S92" s="27">
        <f t="shared" si="21"/>
        <v>4069.6999999999998</v>
      </c>
      <c r="T92" s="27"/>
      <c r="U92" s="27">
        <f t="shared" si="22"/>
        <v>4069.6999999999998</v>
      </c>
      <c r="V92" s="27"/>
      <c r="W92" s="27">
        <f t="shared" si="23"/>
        <v>4069.6999999999998</v>
      </c>
      <c r="X92" s="27">
        <v>-1319.7</v>
      </c>
      <c r="Y92" s="27">
        <f t="shared" si="24"/>
        <v>2750</v>
      </c>
      <c r="Z92" s="27"/>
      <c r="AA92" s="27"/>
      <c r="AB92" s="27">
        <f t="shared" si="25"/>
        <v>0</v>
      </c>
      <c r="AC92" s="27"/>
      <c r="AD92" s="27">
        <f t="shared" si="26"/>
        <v>0</v>
      </c>
      <c r="AE92" s="27"/>
      <c r="AF92" s="27">
        <f t="shared" si="27"/>
        <v>0</v>
      </c>
      <c r="AG92" s="27"/>
      <c r="AH92" s="27">
        <f t="shared" si="28"/>
        <v>0</v>
      </c>
      <c r="AI92" s="27"/>
      <c r="AJ92" s="27">
        <f t="shared" si="29"/>
        <v>0</v>
      </c>
      <c r="AK92" s="61" t="s">
        <v>125</v>
      </c>
      <c r="AL92" s="5"/>
      <c r="AM92" s="37"/>
      <c r="AN92" s="1"/>
      <c r="AO92" s="1"/>
    </row>
    <row r="93" ht="51.75">
      <c r="A93" s="24" t="s">
        <v>126</v>
      </c>
      <c r="B93" s="36" t="s">
        <v>127</v>
      </c>
      <c r="C93" s="59" t="s">
        <v>30</v>
      </c>
      <c r="D93" s="27"/>
      <c r="E93" s="60">
        <f>15746.5+393</f>
        <v>16139.5</v>
      </c>
      <c r="F93" s="27">
        <f t="shared" si="15"/>
        <v>16139.5</v>
      </c>
      <c r="G93" s="27"/>
      <c r="H93" s="27">
        <f t="shared" si="16"/>
        <v>16139.5</v>
      </c>
      <c r="I93" s="27"/>
      <c r="J93" s="27">
        <f t="shared" si="17"/>
        <v>16139.5</v>
      </c>
      <c r="K93" s="27">
        <v>-16139.5</v>
      </c>
      <c r="L93" s="27">
        <f t="shared" si="18"/>
        <v>0</v>
      </c>
      <c r="M93" s="27"/>
      <c r="N93" s="27">
        <f t="shared" si="19"/>
        <v>0</v>
      </c>
      <c r="O93" s="27"/>
      <c r="P93" s="27"/>
      <c r="Q93" s="27">
        <f t="shared" si="20"/>
        <v>0</v>
      </c>
      <c r="R93" s="27"/>
      <c r="S93" s="27">
        <f t="shared" si="21"/>
        <v>0</v>
      </c>
      <c r="T93" s="27"/>
      <c r="U93" s="27">
        <f t="shared" si="22"/>
        <v>0</v>
      </c>
      <c r="V93" s="27">
        <v>16139.5</v>
      </c>
      <c r="W93" s="27">
        <f t="shared" si="23"/>
        <v>16139.5</v>
      </c>
      <c r="X93" s="27">
        <v>-6198.6149999999998</v>
      </c>
      <c r="Y93" s="27">
        <f t="shared" si="24"/>
        <v>9940.8850000000002</v>
      </c>
      <c r="Z93" s="27"/>
      <c r="AA93" s="27"/>
      <c r="AB93" s="27">
        <f t="shared" si="25"/>
        <v>0</v>
      </c>
      <c r="AC93" s="27"/>
      <c r="AD93" s="27">
        <f t="shared" si="26"/>
        <v>0</v>
      </c>
      <c r="AE93" s="27"/>
      <c r="AF93" s="27">
        <f t="shared" si="27"/>
        <v>0</v>
      </c>
      <c r="AG93" s="27"/>
      <c r="AH93" s="27">
        <f t="shared" si="28"/>
        <v>0</v>
      </c>
      <c r="AI93" s="27"/>
      <c r="AJ93" s="27">
        <f t="shared" si="29"/>
        <v>0</v>
      </c>
      <c r="AK93" s="61" t="s">
        <v>128</v>
      </c>
      <c r="AL93" s="5"/>
      <c r="AM93" s="37"/>
      <c r="AN93" s="1"/>
      <c r="AO93" s="1"/>
    </row>
    <row r="94" ht="51.75" hidden="1">
      <c r="A94" s="56" t="s">
        <v>129</v>
      </c>
      <c r="B94" s="36" t="s">
        <v>130</v>
      </c>
      <c r="C94" s="41" t="s">
        <v>30</v>
      </c>
      <c r="D94" s="27"/>
      <c r="E94" s="27">
        <f>28666.1+477.7</f>
        <v>29143.799999999999</v>
      </c>
      <c r="F94" s="27">
        <f t="shared" si="15"/>
        <v>29143.799999999999</v>
      </c>
      <c r="G94" s="27"/>
      <c r="H94" s="27">
        <f t="shared" si="16"/>
        <v>29143.799999999999</v>
      </c>
      <c r="I94" s="27"/>
      <c r="J94" s="27">
        <f t="shared" si="17"/>
        <v>29143.799999999999</v>
      </c>
      <c r="K94" s="27">
        <v>-29143.799999999999</v>
      </c>
      <c r="L94" s="27">
        <f t="shared" si="18"/>
        <v>0</v>
      </c>
      <c r="M94" s="43"/>
      <c r="N94" s="27">
        <f t="shared" si="19"/>
        <v>0</v>
      </c>
      <c r="O94" s="27"/>
      <c r="P94" s="27"/>
      <c r="Q94" s="27">
        <f t="shared" si="20"/>
        <v>0</v>
      </c>
      <c r="R94" s="27"/>
      <c r="S94" s="27">
        <f t="shared" si="21"/>
        <v>0</v>
      </c>
      <c r="T94" s="27"/>
      <c r="U94" s="27">
        <f t="shared" si="22"/>
        <v>0</v>
      </c>
      <c r="V94" s="27">
        <v>29143.799999999999</v>
      </c>
      <c r="W94" s="27">
        <f t="shared" si="23"/>
        <v>29143.799999999999</v>
      </c>
      <c r="X94" s="43">
        <v>-29143.799999999999</v>
      </c>
      <c r="Y94" s="27">
        <f t="shared" si="24"/>
        <v>0</v>
      </c>
      <c r="Z94" s="27"/>
      <c r="AA94" s="27"/>
      <c r="AB94" s="27">
        <f t="shared" si="25"/>
        <v>0</v>
      </c>
      <c r="AC94" s="27"/>
      <c r="AD94" s="27">
        <f t="shared" si="26"/>
        <v>0</v>
      </c>
      <c r="AE94" s="27"/>
      <c r="AF94" s="27">
        <f t="shared" si="27"/>
        <v>0</v>
      </c>
      <c r="AG94" s="27"/>
      <c r="AH94" s="27">
        <f t="shared" si="28"/>
        <v>0</v>
      </c>
      <c r="AI94" s="43"/>
      <c r="AJ94" s="27">
        <f t="shared" si="29"/>
        <v>0</v>
      </c>
      <c r="AK94" s="61" t="s">
        <v>131</v>
      </c>
      <c r="AL94" s="57" t="s">
        <v>22</v>
      </c>
      <c r="AM94" s="37"/>
      <c r="AN94" s="1"/>
      <c r="AO94" s="1"/>
    </row>
    <row r="95" ht="51.75">
      <c r="A95" s="24" t="s">
        <v>132</v>
      </c>
      <c r="B95" s="36" t="s">
        <v>133</v>
      </c>
      <c r="C95" s="41" t="s">
        <v>30</v>
      </c>
      <c r="D95" s="27"/>
      <c r="E95" s="60">
        <v>16257</v>
      </c>
      <c r="F95" s="27">
        <f t="shared" si="15"/>
        <v>16257</v>
      </c>
      <c r="G95" s="27"/>
      <c r="H95" s="27">
        <f t="shared" si="16"/>
        <v>16257</v>
      </c>
      <c r="I95" s="27"/>
      <c r="J95" s="27">
        <f t="shared" si="17"/>
        <v>16257</v>
      </c>
      <c r="K95" s="27">
        <v>-16257</v>
      </c>
      <c r="L95" s="27">
        <f t="shared" si="18"/>
        <v>0</v>
      </c>
      <c r="M95" s="27"/>
      <c r="N95" s="27">
        <f t="shared" si="19"/>
        <v>0</v>
      </c>
      <c r="O95" s="27"/>
      <c r="P95" s="27"/>
      <c r="Q95" s="27">
        <f t="shared" si="20"/>
        <v>0</v>
      </c>
      <c r="R95" s="27"/>
      <c r="S95" s="27">
        <f t="shared" si="21"/>
        <v>0</v>
      </c>
      <c r="T95" s="27"/>
      <c r="U95" s="27">
        <f t="shared" si="22"/>
        <v>0</v>
      </c>
      <c r="V95" s="27">
        <v>16257</v>
      </c>
      <c r="W95" s="27">
        <f t="shared" si="23"/>
        <v>16257</v>
      </c>
      <c r="X95" s="27">
        <v>-6807</v>
      </c>
      <c r="Y95" s="27">
        <f t="shared" si="24"/>
        <v>9450</v>
      </c>
      <c r="Z95" s="27"/>
      <c r="AA95" s="27"/>
      <c r="AB95" s="27">
        <f t="shared" si="25"/>
        <v>0</v>
      </c>
      <c r="AC95" s="27"/>
      <c r="AD95" s="27">
        <f t="shared" si="26"/>
        <v>0</v>
      </c>
      <c r="AE95" s="27"/>
      <c r="AF95" s="27">
        <f t="shared" si="27"/>
        <v>0</v>
      </c>
      <c r="AG95" s="27"/>
      <c r="AH95" s="27">
        <f t="shared" si="28"/>
        <v>0</v>
      </c>
      <c r="AI95" s="27"/>
      <c r="AJ95" s="27">
        <f t="shared" si="29"/>
        <v>0</v>
      </c>
      <c r="AK95" s="61" t="s">
        <v>134</v>
      </c>
      <c r="AL95" s="5"/>
      <c r="AM95" s="37"/>
      <c r="AN95" s="1"/>
      <c r="AO95" s="1"/>
    </row>
    <row r="96" ht="51.75">
      <c r="A96" s="24" t="s">
        <v>135</v>
      </c>
      <c r="B96" s="36" t="s">
        <v>136</v>
      </c>
      <c r="C96" s="41" t="s">
        <v>30</v>
      </c>
      <c r="D96" s="27"/>
      <c r="E96" s="27">
        <v>0</v>
      </c>
      <c r="F96" s="27">
        <f t="shared" si="15"/>
        <v>0</v>
      </c>
      <c r="G96" s="27"/>
      <c r="H96" s="27">
        <f t="shared" si="16"/>
        <v>0</v>
      </c>
      <c r="I96" s="27"/>
      <c r="J96" s="27">
        <f t="shared" si="17"/>
        <v>0</v>
      </c>
      <c r="K96" s="27"/>
      <c r="L96" s="27">
        <f t="shared" si="18"/>
        <v>0</v>
      </c>
      <c r="M96" s="27"/>
      <c r="N96" s="27">
        <f t="shared" si="19"/>
        <v>0</v>
      </c>
      <c r="O96" s="27"/>
      <c r="P96" s="60">
        <v>24394.700000000001</v>
      </c>
      <c r="Q96" s="27">
        <f t="shared" si="20"/>
        <v>24394.700000000001</v>
      </c>
      <c r="R96" s="27"/>
      <c r="S96" s="27">
        <f t="shared" si="21"/>
        <v>24394.700000000001</v>
      </c>
      <c r="T96" s="27"/>
      <c r="U96" s="27">
        <f t="shared" si="22"/>
        <v>24394.700000000001</v>
      </c>
      <c r="V96" s="27"/>
      <c r="W96" s="27">
        <f t="shared" si="23"/>
        <v>24394.700000000001</v>
      </c>
      <c r="X96" s="27">
        <v>-6798.1999999999998</v>
      </c>
      <c r="Y96" s="27">
        <f t="shared" si="24"/>
        <v>17596.5</v>
      </c>
      <c r="Z96" s="27"/>
      <c r="AA96" s="27"/>
      <c r="AB96" s="27">
        <f t="shared" si="25"/>
        <v>0</v>
      </c>
      <c r="AC96" s="27"/>
      <c r="AD96" s="27">
        <f t="shared" si="26"/>
        <v>0</v>
      </c>
      <c r="AE96" s="27"/>
      <c r="AF96" s="27">
        <f t="shared" si="27"/>
        <v>0</v>
      </c>
      <c r="AG96" s="27"/>
      <c r="AH96" s="27">
        <f t="shared" si="28"/>
        <v>0</v>
      </c>
      <c r="AI96" s="27"/>
      <c r="AJ96" s="27">
        <f t="shared" si="29"/>
        <v>0</v>
      </c>
      <c r="AK96" s="61" t="s">
        <v>137</v>
      </c>
      <c r="AL96" s="5"/>
      <c r="AM96" s="37"/>
      <c r="AN96" s="1"/>
      <c r="AO96" s="1"/>
    </row>
    <row r="97" ht="51.75">
      <c r="A97" s="24" t="s">
        <v>129</v>
      </c>
      <c r="B97" s="36" t="s">
        <v>138</v>
      </c>
      <c r="C97" s="41" t="s">
        <v>30</v>
      </c>
      <c r="D97" s="27"/>
      <c r="E97" s="27"/>
      <c r="F97" s="27"/>
      <c r="G97" s="27">
        <v>25131.630000000001</v>
      </c>
      <c r="H97" s="27">
        <f t="shared" si="16"/>
        <v>25131.630000000001</v>
      </c>
      <c r="I97" s="27"/>
      <c r="J97" s="27">
        <f t="shared" si="17"/>
        <v>25131.630000000001</v>
      </c>
      <c r="K97" s="27"/>
      <c r="L97" s="27">
        <f t="shared" si="18"/>
        <v>25131.630000000001</v>
      </c>
      <c r="M97" s="27"/>
      <c r="N97" s="27">
        <f t="shared" si="19"/>
        <v>25131.630000000001</v>
      </c>
      <c r="O97" s="27"/>
      <c r="P97" s="60"/>
      <c r="Q97" s="27"/>
      <c r="R97" s="27"/>
      <c r="S97" s="27">
        <f t="shared" si="21"/>
        <v>0</v>
      </c>
      <c r="T97" s="27"/>
      <c r="U97" s="27">
        <f t="shared" si="22"/>
        <v>0</v>
      </c>
      <c r="V97" s="27"/>
      <c r="W97" s="27">
        <f t="shared" si="23"/>
        <v>0</v>
      </c>
      <c r="X97" s="27"/>
      <c r="Y97" s="27">
        <f t="shared" si="24"/>
        <v>0</v>
      </c>
      <c r="Z97" s="27"/>
      <c r="AA97" s="27"/>
      <c r="AB97" s="27"/>
      <c r="AC97" s="27"/>
      <c r="AD97" s="27">
        <f t="shared" si="26"/>
        <v>0</v>
      </c>
      <c r="AE97" s="27"/>
      <c r="AF97" s="27">
        <f t="shared" si="27"/>
        <v>0</v>
      </c>
      <c r="AG97" s="27"/>
      <c r="AH97" s="27">
        <f t="shared" si="28"/>
        <v>0</v>
      </c>
      <c r="AI97" s="27"/>
      <c r="AJ97" s="27">
        <f t="shared" si="29"/>
        <v>0</v>
      </c>
      <c r="AK97" s="61" t="s">
        <v>139</v>
      </c>
      <c r="AL97" s="5"/>
      <c r="AM97" s="37"/>
      <c r="AN97" s="1"/>
      <c r="AO97" s="1"/>
    </row>
    <row r="98" ht="51.75">
      <c r="A98" s="24" t="s">
        <v>140</v>
      </c>
      <c r="B98" s="36" t="s">
        <v>141</v>
      </c>
      <c r="C98" s="41" t="s">
        <v>30</v>
      </c>
      <c r="D98" s="27"/>
      <c r="E98" s="27"/>
      <c r="F98" s="27"/>
      <c r="G98" s="27"/>
      <c r="H98" s="27">
        <f t="shared" si="16"/>
        <v>0</v>
      </c>
      <c r="I98" s="27"/>
      <c r="J98" s="27">
        <f t="shared" si="17"/>
        <v>0</v>
      </c>
      <c r="K98" s="27"/>
      <c r="L98" s="27">
        <f t="shared" si="18"/>
        <v>0</v>
      </c>
      <c r="M98" s="27"/>
      <c r="N98" s="27">
        <f t="shared" si="19"/>
        <v>0</v>
      </c>
      <c r="O98" s="27"/>
      <c r="P98" s="60"/>
      <c r="Q98" s="27"/>
      <c r="R98" s="27"/>
      <c r="S98" s="27">
        <f t="shared" si="21"/>
        <v>0</v>
      </c>
      <c r="T98" s="27"/>
      <c r="U98" s="27">
        <f t="shared" si="22"/>
        <v>0</v>
      </c>
      <c r="V98" s="27"/>
      <c r="W98" s="27">
        <f t="shared" si="23"/>
        <v>0</v>
      </c>
      <c r="X98" s="27"/>
      <c r="Y98" s="27">
        <f t="shared" si="24"/>
        <v>0</v>
      </c>
      <c r="Z98" s="27"/>
      <c r="AA98" s="27"/>
      <c r="AB98" s="27"/>
      <c r="AC98" s="27">
        <v>19672.275000000001</v>
      </c>
      <c r="AD98" s="27">
        <f t="shared" si="26"/>
        <v>19672.275000000001</v>
      </c>
      <c r="AE98" s="27"/>
      <c r="AF98" s="27">
        <f t="shared" si="27"/>
        <v>19672.275000000001</v>
      </c>
      <c r="AG98" s="27"/>
      <c r="AH98" s="27">
        <f t="shared" si="28"/>
        <v>19672.275000000001</v>
      </c>
      <c r="AI98" s="27"/>
      <c r="AJ98" s="27">
        <f t="shared" si="29"/>
        <v>19672.275000000001</v>
      </c>
      <c r="AK98" s="61" t="s">
        <v>142</v>
      </c>
      <c r="AL98" s="5"/>
      <c r="AM98" s="37"/>
      <c r="AN98" s="1"/>
      <c r="AO98" s="1"/>
    </row>
    <row r="99" ht="86.25">
      <c r="A99" s="24" t="s">
        <v>143</v>
      </c>
      <c r="B99" s="62" t="s">
        <v>144</v>
      </c>
      <c r="C99" s="63" t="s">
        <v>87</v>
      </c>
      <c r="D99" s="27"/>
      <c r="E99" s="27"/>
      <c r="F99" s="27"/>
      <c r="G99" s="27">
        <v>430.16000000000003</v>
      </c>
      <c r="H99" s="27">
        <f t="shared" si="16"/>
        <v>430.16000000000003</v>
      </c>
      <c r="I99" s="27"/>
      <c r="J99" s="27">
        <f t="shared" si="17"/>
        <v>430.16000000000003</v>
      </c>
      <c r="K99" s="27"/>
      <c r="L99" s="27">
        <f t="shared" si="18"/>
        <v>430.16000000000003</v>
      </c>
      <c r="M99" s="27"/>
      <c r="N99" s="27">
        <f t="shared" si="19"/>
        <v>430.16000000000003</v>
      </c>
      <c r="O99" s="27"/>
      <c r="P99" s="60"/>
      <c r="Q99" s="27"/>
      <c r="R99" s="27"/>
      <c r="S99" s="27">
        <f t="shared" si="21"/>
        <v>0</v>
      </c>
      <c r="T99" s="27"/>
      <c r="U99" s="27">
        <f t="shared" si="22"/>
        <v>0</v>
      </c>
      <c r="V99" s="27"/>
      <c r="W99" s="27">
        <f t="shared" si="23"/>
        <v>0</v>
      </c>
      <c r="X99" s="27"/>
      <c r="Y99" s="27">
        <f t="shared" si="24"/>
        <v>0</v>
      </c>
      <c r="Z99" s="27"/>
      <c r="AA99" s="27"/>
      <c r="AB99" s="27"/>
      <c r="AC99" s="27"/>
      <c r="AD99" s="27">
        <f t="shared" si="26"/>
        <v>0</v>
      </c>
      <c r="AE99" s="27"/>
      <c r="AF99" s="27">
        <f t="shared" si="27"/>
        <v>0</v>
      </c>
      <c r="AG99" s="27"/>
      <c r="AH99" s="27">
        <f t="shared" si="28"/>
        <v>0</v>
      </c>
      <c r="AI99" s="27"/>
      <c r="AJ99" s="27">
        <f t="shared" si="29"/>
        <v>0</v>
      </c>
      <c r="AK99" s="61" t="s">
        <v>145</v>
      </c>
      <c r="AL99" s="5"/>
      <c r="AM99" s="37"/>
      <c r="AN99" s="1"/>
      <c r="AO99" s="1"/>
    </row>
    <row r="100" s="17" customFormat="1" ht="33.75" customHeight="1">
      <c r="A100" s="18"/>
      <c r="B100" s="19" t="s">
        <v>146</v>
      </c>
      <c r="C100" s="20" t="s">
        <v>19</v>
      </c>
      <c r="D100" s="21">
        <f>D109+D105+D104</f>
        <v>300522</v>
      </c>
      <c r="E100" s="21">
        <f>E109+E105+E104</f>
        <v>0</v>
      </c>
      <c r="F100" s="21">
        <f t="shared" si="15"/>
        <v>300522</v>
      </c>
      <c r="G100" s="21">
        <f>G109+G105+G104</f>
        <v>-136122</v>
      </c>
      <c r="H100" s="21">
        <f t="shared" si="16"/>
        <v>164400</v>
      </c>
      <c r="I100" s="21">
        <f>I109+I105+I104+I110</f>
        <v>4448.4939999999997</v>
      </c>
      <c r="J100" s="21">
        <f t="shared" si="17"/>
        <v>168848.49400000001</v>
      </c>
      <c r="K100" s="21">
        <f>K109+K105+K104+K110</f>
        <v>0</v>
      </c>
      <c r="L100" s="21">
        <f t="shared" si="18"/>
        <v>168848.49400000001</v>
      </c>
      <c r="M100" s="21">
        <f>M109+M105+M104+M110</f>
        <v>-164400</v>
      </c>
      <c r="N100" s="21">
        <f t="shared" si="19"/>
        <v>4448.4940000000061</v>
      </c>
      <c r="O100" s="21">
        <f>O109+O105+O104</f>
        <v>878982.80000000005</v>
      </c>
      <c r="P100" s="21">
        <f>P109+P105+P104</f>
        <v>0</v>
      </c>
      <c r="Q100" s="21">
        <f t="shared" si="20"/>
        <v>878982.80000000005</v>
      </c>
      <c r="R100" s="21">
        <f>R109+R105+R104</f>
        <v>-342860.79999999999</v>
      </c>
      <c r="S100" s="21">
        <f t="shared" si="21"/>
        <v>536122</v>
      </c>
      <c r="T100" s="21">
        <f>T109+T105+T104+T110</f>
        <v>0</v>
      </c>
      <c r="U100" s="21">
        <f t="shared" si="22"/>
        <v>536122</v>
      </c>
      <c r="V100" s="21">
        <f>V109+V105+V104+V110</f>
        <v>0</v>
      </c>
      <c r="W100" s="21">
        <f t="shared" si="23"/>
        <v>536122</v>
      </c>
      <c r="X100" s="21">
        <f>X109+X105+X104+X110</f>
        <v>132694.98300000001</v>
      </c>
      <c r="Y100" s="21">
        <f t="shared" si="24"/>
        <v>668816.98300000001</v>
      </c>
      <c r="Z100" s="21">
        <f>Z109+Z105+Z104</f>
        <v>0</v>
      </c>
      <c r="AA100" s="21">
        <f>AA109+AA105+AA104</f>
        <v>0</v>
      </c>
      <c r="AB100" s="21">
        <f t="shared" si="25"/>
        <v>0</v>
      </c>
      <c r="AC100" s="21">
        <f>AC109+AC105+AC104</f>
        <v>478982.79999999999</v>
      </c>
      <c r="AD100" s="21">
        <f t="shared" si="26"/>
        <v>478982.79999999999</v>
      </c>
      <c r="AE100" s="21">
        <f>AE109+AE105+AE104+AE110</f>
        <v>0</v>
      </c>
      <c r="AF100" s="21">
        <f t="shared" si="27"/>
        <v>478982.79999999999</v>
      </c>
      <c r="AG100" s="21">
        <f>AG109+AG105+AG104+AG110</f>
        <v>0</v>
      </c>
      <c r="AH100" s="21">
        <f t="shared" si="28"/>
        <v>478982.79999999999</v>
      </c>
      <c r="AI100" s="21">
        <f>AI109+AI105+AI104+AI110</f>
        <v>-198488.36600000001</v>
      </c>
      <c r="AJ100" s="21">
        <f t="shared" si="29"/>
        <v>280494.43400000001</v>
      </c>
      <c r="AK100" s="22"/>
      <c r="AL100" s="23"/>
      <c r="AM100" s="17"/>
      <c r="AN100" s="17"/>
      <c r="AO100" s="17"/>
    </row>
    <row r="101" s="1" customFormat="1" ht="17.25">
      <c r="A101" s="24"/>
      <c r="B101" s="36" t="s">
        <v>20</v>
      </c>
      <c r="C101" s="36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4"/>
      <c r="AL101" s="5"/>
      <c r="AM101" s="37"/>
      <c r="AN101" s="1"/>
      <c r="AO101" s="1"/>
    </row>
    <row r="102" s="28" customFormat="1" ht="17.25" hidden="1">
      <c r="A102" s="29"/>
      <c r="B102" s="52" t="s">
        <v>21</v>
      </c>
      <c r="C102" s="52"/>
      <c r="D102" s="54">
        <f>D104+D107+D109</f>
        <v>300522</v>
      </c>
      <c r="E102" s="54">
        <f>E104+E107+E109</f>
        <v>0</v>
      </c>
      <c r="F102" s="54">
        <f t="shared" si="15"/>
        <v>300522</v>
      </c>
      <c r="G102" s="54">
        <f>G104+G107+G109</f>
        <v>-136122</v>
      </c>
      <c r="H102" s="54">
        <f t="shared" si="16"/>
        <v>164400</v>
      </c>
      <c r="I102" s="54">
        <f>I104+I107+I109+I110</f>
        <v>4448.4939999999997</v>
      </c>
      <c r="J102" s="54">
        <f t="shared" si="17"/>
        <v>168848.49400000001</v>
      </c>
      <c r="K102" s="54">
        <f>K104+K107+K109+K110</f>
        <v>0</v>
      </c>
      <c r="L102" s="54">
        <f t="shared" si="18"/>
        <v>168848.49400000001</v>
      </c>
      <c r="M102" s="54">
        <f>M104+M107+M109+M110</f>
        <v>-164400</v>
      </c>
      <c r="N102" s="54">
        <f t="shared" si="19"/>
        <v>4448.4940000000061</v>
      </c>
      <c r="O102" s="54">
        <f>O104+O107+O109</f>
        <v>478982.79999999999</v>
      </c>
      <c r="P102" s="54">
        <f>P104+P107+P109</f>
        <v>0</v>
      </c>
      <c r="Q102" s="54">
        <f t="shared" si="20"/>
        <v>478982.79999999999</v>
      </c>
      <c r="R102" s="54">
        <f>R104+R107+R109</f>
        <v>-342860.79999999999</v>
      </c>
      <c r="S102" s="54">
        <f t="shared" si="21"/>
        <v>136122</v>
      </c>
      <c r="T102" s="54">
        <f>T104+T107+T109+T110</f>
        <v>0</v>
      </c>
      <c r="U102" s="54">
        <f t="shared" si="22"/>
        <v>136122</v>
      </c>
      <c r="V102" s="54">
        <f>V104+V107+V109+V110</f>
        <v>0</v>
      </c>
      <c r="W102" s="54">
        <f t="shared" si="23"/>
        <v>136122</v>
      </c>
      <c r="X102" s="54">
        <f>X104+X107+X109+X110</f>
        <v>132694.98300000001</v>
      </c>
      <c r="Y102" s="54">
        <f t="shared" si="24"/>
        <v>268816.98300000001</v>
      </c>
      <c r="Z102" s="54">
        <f>Z104+Z107+Z109</f>
        <v>0</v>
      </c>
      <c r="AA102" s="54">
        <f>AA104+AA107+AA109</f>
        <v>0</v>
      </c>
      <c r="AB102" s="54">
        <f t="shared" si="25"/>
        <v>0</v>
      </c>
      <c r="AC102" s="54">
        <f>AC104+AC107+AC109</f>
        <v>478982.79999999999</v>
      </c>
      <c r="AD102" s="54">
        <f t="shared" si="26"/>
        <v>478982.79999999999</v>
      </c>
      <c r="AE102" s="54">
        <f>AE104+AE107+AE109+AE110</f>
        <v>0</v>
      </c>
      <c r="AF102" s="54">
        <f t="shared" si="27"/>
        <v>478982.79999999999</v>
      </c>
      <c r="AG102" s="54">
        <f>AG104+AG107+AG109+AG110</f>
        <v>0</v>
      </c>
      <c r="AH102" s="54">
        <f t="shared" si="28"/>
        <v>478982.79999999999</v>
      </c>
      <c r="AI102" s="54">
        <f>AI104+AI107+AI109+AI110</f>
        <v>-198488.36600000001</v>
      </c>
      <c r="AJ102" s="54">
        <f t="shared" si="29"/>
        <v>280494.43400000001</v>
      </c>
      <c r="AK102" s="55"/>
      <c r="AL102" s="34" t="s">
        <v>22</v>
      </c>
      <c r="AM102" s="35"/>
      <c r="AN102" s="28"/>
      <c r="AO102" s="28"/>
    </row>
    <row r="103" s="1" customFormat="1" ht="17.25">
      <c r="A103" s="24"/>
      <c r="B103" s="36" t="s">
        <v>23</v>
      </c>
      <c r="C103" s="44" t="s">
        <v>19</v>
      </c>
      <c r="D103" s="27">
        <f>D108</f>
        <v>0</v>
      </c>
      <c r="E103" s="27">
        <f>E108</f>
        <v>0</v>
      </c>
      <c r="F103" s="27">
        <f t="shared" si="15"/>
        <v>0</v>
      </c>
      <c r="G103" s="27">
        <f>G108</f>
        <v>0</v>
      </c>
      <c r="H103" s="27">
        <f t="shared" si="16"/>
        <v>0</v>
      </c>
      <c r="I103" s="27">
        <f>I108</f>
        <v>0</v>
      </c>
      <c r="J103" s="27">
        <f t="shared" si="17"/>
        <v>0</v>
      </c>
      <c r="K103" s="27">
        <f>K108</f>
        <v>0</v>
      </c>
      <c r="L103" s="27">
        <f t="shared" si="18"/>
        <v>0</v>
      </c>
      <c r="M103" s="27">
        <f>M108</f>
        <v>0</v>
      </c>
      <c r="N103" s="27">
        <f t="shared" si="19"/>
        <v>0</v>
      </c>
      <c r="O103" s="27">
        <f>O108</f>
        <v>400000</v>
      </c>
      <c r="P103" s="27">
        <f>P108</f>
        <v>0</v>
      </c>
      <c r="Q103" s="27">
        <f t="shared" si="20"/>
        <v>400000</v>
      </c>
      <c r="R103" s="27">
        <f>R108</f>
        <v>0</v>
      </c>
      <c r="S103" s="27">
        <f t="shared" si="21"/>
        <v>400000</v>
      </c>
      <c r="T103" s="27">
        <f>T108</f>
        <v>0</v>
      </c>
      <c r="U103" s="27">
        <f t="shared" si="22"/>
        <v>400000</v>
      </c>
      <c r="V103" s="27">
        <f>V108</f>
        <v>0</v>
      </c>
      <c r="W103" s="27">
        <f t="shared" si="23"/>
        <v>400000</v>
      </c>
      <c r="X103" s="27">
        <f>X108</f>
        <v>0</v>
      </c>
      <c r="Y103" s="27">
        <f t="shared" si="24"/>
        <v>400000</v>
      </c>
      <c r="Z103" s="27">
        <f>Z108</f>
        <v>0</v>
      </c>
      <c r="AA103" s="27">
        <f>AA108</f>
        <v>0</v>
      </c>
      <c r="AB103" s="27">
        <f t="shared" si="25"/>
        <v>0</v>
      </c>
      <c r="AC103" s="27">
        <f>AC108</f>
        <v>0</v>
      </c>
      <c r="AD103" s="27">
        <f t="shared" si="26"/>
        <v>0</v>
      </c>
      <c r="AE103" s="27">
        <f>AE108</f>
        <v>0</v>
      </c>
      <c r="AF103" s="27">
        <f t="shared" si="27"/>
        <v>0</v>
      </c>
      <c r="AG103" s="27">
        <f>AG108</f>
        <v>0</v>
      </c>
      <c r="AH103" s="27">
        <f t="shared" si="28"/>
        <v>0</v>
      </c>
      <c r="AI103" s="27">
        <f>AI108</f>
        <v>0</v>
      </c>
      <c r="AJ103" s="27">
        <f t="shared" si="29"/>
        <v>0</v>
      </c>
      <c r="AK103" s="4"/>
      <c r="AL103" s="5"/>
      <c r="AM103" s="37"/>
      <c r="AN103" s="1"/>
      <c r="AO103" s="1"/>
    </row>
    <row r="104" s="1" customFormat="1" ht="51.75">
      <c r="A104" s="24" t="s">
        <v>147</v>
      </c>
      <c r="B104" s="36" t="s">
        <v>148</v>
      </c>
      <c r="C104" s="41" t="s">
        <v>30</v>
      </c>
      <c r="D104" s="27">
        <v>136122</v>
      </c>
      <c r="E104" s="27"/>
      <c r="F104" s="27">
        <f t="shared" si="15"/>
        <v>136122</v>
      </c>
      <c r="G104" s="27">
        <v>-136122</v>
      </c>
      <c r="H104" s="27">
        <f t="shared" si="16"/>
        <v>0</v>
      </c>
      <c r="I104" s="27"/>
      <c r="J104" s="27">
        <f t="shared" si="17"/>
        <v>0</v>
      </c>
      <c r="K104" s="27"/>
      <c r="L104" s="27">
        <f t="shared" si="18"/>
        <v>0</v>
      </c>
      <c r="M104" s="27"/>
      <c r="N104" s="27">
        <f t="shared" si="19"/>
        <v>0</v>
      </c>
      <c r="O104" s="27">
        <v>0</v>
      </c>
      <c r="P104" s="27"/>
      <c r="Q104" s="27">
        <f t="shared" si="20"/>
        <v>0</v>
      </c>
      <c r="R104" s="27">
        <v>136122</v>
      </c>
      <c r="S104" s="27">
        <f t="shared" si="21"/>
        <v>136122</v>
      </c>
      <c r="T104" s="27"/>
      <c r="U104" s="27">
        <f t="shared" si="22"/>
        <v>136122</v>
      </c>
      <c r="V104" s="27"/>
      <c r="W104" s="27">
        <f t="shared" si="23"/>
        <v>136122</v>
      </c>
      <c r="X104" s="27">
        <v>-31705.017</v>
      </c>
      <c r="Y104" s="27">
        <f t="shared" si="24"/>
        <v>104416.98300000001</v>
      </c>
      <c r="Z104" s="27">
        <v>0</v>
      </c>
      <c r="AA104" s="27"/>
      <c r="AB104" s="27">
        <f t="shared" si="25"/>
        <v>0</v>
      </c>
      <c r="AC104" s="27"/>
      <c r="AD104" s="27">
        <f t="shared" si="26"/>
        <v>0</v>
      </c>
      <c r="AE104" s="27"/>
      <c r="AF104" s="27">
        <f t="shared" si="27"/>
        <v>0</v>
      </c>
      <c r="AG104" s="27"/>
      <c r="AH104" s="27">
        <f t="shared" si="28"/>
        <v>0</v>
      </c>
      <c r="AI104" s="27">
        <v>31705.017</v>
      </c>
      <c r="AJ104" s="27">
        <f t="shared" si="29"/>
        <v>31705.017</v>
      </c>
      <c r="AK104" s="4" t="s">
        <v>149</v>
      </c>
      <c r="AL104" s="5"/>
      <c r="AM104" s="37"/>
      <c r="AN104" s="1"/>
      <c r="AO104" s="1"/>
    </row>
    <row r="105" s="1" customFormat="1" ht="51.75">
      <c r="A105" s="24" t="s">
        <v>150</v>
      </c>
      <c r="B105" s="36" t="s">
        <v>151</v>
      </c>
      <c r="C105" s="41" t="s">
        <v>152</v>
      </c>
      <c r="D105" s="27">
        <f>D107+D108</f>
        <v>164400</v>
      </c>
      <c r="E105" s="27">
        <f>E107+E108</f>
        <v>0</v>
      </c>
      <c r="F105" s="27">
        <f t="shared" si="15"/>
        <v>164400</v>
      </c>
      <c r="G105" s="27">
        <f>G107+G108</f>
        <v>0</v>
      </c>
      <c r="H105" s="27">
        <f t="shared" si="16"/>
        <v>164400</v>
      </c>
      <c r="I105" s="27">
        <f>I107+I108</f>
        <v>0</v>
      </c>
      <c r="J105" s="27">
        <f t="shared" si="17"/>
        <v>164400</v>
      </c>
      <c r="K105" s="27">
        <f>K107+K108</f>
        <v>0</v>
      </c>
      <c r="L105" s="27">
        <f t="shared" si="18"/>
        <v>164400</v>
      </c>
      <c r="M105" s="27">
        <f>M107+M108</f>
        <v>-164400</v>
      </c>
      <c r="N105" s="27">
        <f t="shared" si="19"/>
        <v>0</v>
      </c>
      <c r="O105" s="27">
        <f>O107+O108</f>
        <v>400000</v>
      </c>
      <c r="P105" s="27">
        <f>P107+P108</f>
        <v>0</v>
      </c>
      <c r="Q105" s="27">
        <f t="shared" si="20"/>
        <v>400000</v>
      </c>
      <c r="R105" s="27">
        <f>R107+R108</f>
        <v>0</v>
      </c>
      <c r="S105" s="27">
        <f t="shared" si="21"/>
        <v>400000</v>
      </c>
      <c r="T105" s="27">
        <f>T107+T108</f>
        <v>0</v>
      </c>
      <c r="U105" s="27">
        <f t="shared" si="22"/>
        <v>400000</v>
      </c>
      <c r="V105" s="27">
        <f>V107+V108</f>
        <v>0</v>
      </c>
      <c r="W105" s="27">
        <f t="shared" si="23"/>
        <v>400000</v>
      </c>
      <c r="X105" s="27">
        <f>X107+X108</f>
        <v>164400</v>
      </c>
      <c r="Y105" s="27">
        <f t="shared" si="24"/>
        <v>564400</v>
      </c>
      <c r="Z105" s="27">
        <f>Z107+Z108</f>
        <v>0</v>
      </c>
      <c r="AA105" s="27">
        <f>AA107+AA108</f>
        <v>0</v>
      </c>
      <c r="AB105" s="27">
        <f t="shared" si="25"/>
        <v>0</v>
      </c>
      <c r="AC105" s="27">
        <f>AC107+AC108</f>
        <v>0</v>
      </c>
      <c r="AD105" s="27">
        <f t="shared" si="26"/>
        <v>0</v>
      </c>
      <c r="AE105" s="27">
        <f>AE107+AE108</f>
        <v>0</v>
      </c>
      <c r="AF105" s="27">
        <f t="shared" si="27"/>
        <v>0</v>
      </c>
      <c r="AG105" s="27">
        <f>AG107+AG108</f>
        <v>0</v>
      </c>
      <c r="AH105" s="27">
        <f t="shared" si="28"/>
        <v>0</v>
      </c>
      <c r="AI105" s="27">
        <f>AI107+AI108</f>
        <v>0</v>
      </c>
      <c r="AJ105" s="27">
        <f t="shared" si="29"/>
        <v>0</v>
      </c>
      <c r="AK105" s="4"/>
      <c r="AL105" s="5"/>
      <c r="AM105" s="37"/>
      <c r="AN105" s="1"/>
      <c r="AO105" s="1"/>
    </row>
    <row r="106" s="1" customFormat="1" ht="17.25">
      <c r="A106" s="24"/>
      <c r="B106" s="36" t="s">
        <v>20</v>
      </c>
      <c r="C106" s="36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4"/>
      <c r="AL106" s="5"/>
      <c r="AM106" s="37"/>
      <c r="AN106" s="1"/>
      <c r="AO106" s="1"/>
    </row>
    <row r="107" s="1" customFormat="1" ht="17.25" hidden="1">
      <c r="A107" s="24"/>
      <c r="B107" s="64" t="s">
        <v>21</v>
      </c>
      <c r="C107" s="36"/>
      <c r="D107" s="27">
        <v>164400</v>
      </c>
      <c r="E107" s="27"/>
      <c r="F107" s="27">
        <f t="shared" si="15"/>
        <v>164400</v>
      </c>
      <c r="G107" s="43"/>
      <c r="H107" s="27">
        <f t="shared" si="16"/>
        <v>164400</v>
      </c>
      <c r="I107" s="43"/>
      <c r="J107" s="27">
        <f t="shared" ref="J107:J170" si="30">H107+I107</f>
        <v>164400</v>
      </c>
      <c r="K107" s="43"/>
      <c r="L107" s="27">
        <f t="shared" ref="L107:L170" si="31">J107+K107</f>
        <v>164400</v>
      </c>
      <c r="M107" s="43">
        <v>-164400</v>
      </c>
      <c r="N107" s="27">
        <f t="shared" ref="N107:N170" si="32">L107+M107</f>
        <v>0</v>
      </c>
      <c r="O107" s="27">
        <v>0</v>
      </c>
      <c r="P107" s="27"/>
      <c r="Q107" s="27">
        <f t="shared" ref="Q107:Q170" si="33">O107+P107</f>
        <v>0</v>
      </c>
      <c r="R107" s="43"/>
      <c r="S107" s="27">
        <f t="shared" ref="S107:S170" si="34">Q107+R107</f>
        <v>0</v>
      </c>
      <c r="T107" s="43"/>
      <c r="U107" s="27">
        <f t="shared" ref="U107:U170" si="35">S107+T107</f>
        <v>0</v>
      </c>
      <c r="V107" s="43"/>
      <c r="W107" s="27">
        <f t="shared" ref="W107:W170" si="36">U107+V107</f>
        <v>0</v>
      </c>
      <c r="X107" s="43">
        <v>164400</v>
      </c>
      <c r="Y107" s="27">
        <f t="shared" ref="Y107:Y170" si="37">W107+X107</f>
        <v>164400</v>
      </c>
      <c r="Z107" s="27">
        <v>0</v>
      </c>
      <c r="AA107" s="27"/>
      <c r="AB107" s="27">
        <f t="shared" ref="AB107:AB170" si="38">Z107+AA107</f>
        <v>0</v>
      </c>
      <c r="AC107" s="43"/>
      <c r="AD107" s="27">
        <f t="shared" ref="AD107:AD170" si="39">AB107+AC107</f>
        <v>0</v>
      </c>
      <c r="AE107" s="43"/>
      <c r="AF107" s="27">
        <f t="shared" ref="AF107:AF170" si="40">AD107+AE107</f>
        <v>0</v>
      </c>
      <c r="AG107" s="43"/>
      <c r="AH107" s="27">
        <f t="shared" ref="AH107:AH170" si="41">AF107+AG107</f>
        <v>0</v>
      </c>
      <c r="AI107" s="43"/>
      <c r="AJ107" s="27">
        <f t="shared" ref="AJ107:AJ170" si="42">AH107+AI107</f>
        <v>0</v>
      </c>
      <c r="AK107" s="65" t="s">
        <v>153</v>
      </c>
      <c r="AL107" s="5" t="s">
        <v>22</v>
      </c>
      <c r="AM107" s="37"/>
      <c r="AN107" s="1"/>
      <c r="AO107" s="1"/>
    </row>
    <row r="108" s="1" customFormat="1" ht="17.25">
      <c r="A108" s="24"/>
      <c r="B108" s="36" t="s">
        <v>23</v>
      </c>
      <c r="C108" s="44" t="s">
        <v>19</v>
      </c>
      <c r="D108" s="27">
        <v>0</v>
      </c>
      <c r="E108" s="27"/>
      <c r="F108" s="27">
        <f t="shared" si="15"/>
        <v>0</v>
      </c>
      <c r="G108" s="27"/>
      <c r="H108" s="27">
        <f t="shared" si="16"/>
        <v>0</v>
      </c>
      <c r="I108" s="27"/>
      <c r="J108" s="27">
        <f t="shared" si="30"/>
        <v>0</v>
      </c>
      <c r="K108" s="27"/>
      <c r="L108" s="27">
        <f t="shared" si="31"/>
        <v>0</v>
      </c>
      <c r="M108" s="27"/>
      <c r="N108" s="27">
        <f t="shared" si="32"/>
        <v>0</v>
      </c>
      <c r="O108" s="27">
        <v>400000</v>
      </c>
      <c r="P108" s="27"/>
      <c r="Q108" s="27">
        <f t="shared" si="33"/>
        <v>400000</v>
      </c>
      <c r="R108" s="27"/>
      <c r="S108" s="27">
        <f t="shared" si="34"/>
        <v>400000</v>
      </c>
      <c r="T108" s="27"/>
      <c r="U108" s="27">
        <f t="shared" si="35"/>
        <v>400000</v>
      </c>
      <c r="V108" s="27"/>
      <c r="W108" s="27">
        <f t="shared" si="36"/>
        <v>400000</v>
      </c>
      <c r="X108" s="27"/>
      <c r="Y108" s="27">
        <f t="shared" si="37"/>
        <v>400000</v>
      </c>
      <c r="Z108" s="27">
        <v>0</v>
      </c>
      <c r="AA108" s="27"/>
      <c r="AB108" s="27">
        <f t="shared" si="38"/>
        <v>0</v>
      </c>
      <c r="AC108" s="27"/>
      <c r="AD108" s="27">
        <f t="shared" si="39"/>
        <v>0</v>
      </c>
      <c r="AE108" s="27"/>
      <c r="AF108" s="27">
        <f t="shared" si="40"/>
        <v>0</v>
      </c>
      <c r="AG108" s="27"/>
      <c r="AH108" s="27">
        <f t="shared" si="41"/>
        <v>0</v>
      </c>
      <c r="AI108" s="27"/>
      <c r="AJ108" s="27">
        <f t="shared" si="42"/>
        <v>0</v>
      </c>
      <c r="AK108" s="4" t="s">
        <v>153</v>
      </c>
      <c r="AL108" s="5"/>
      <c r="AM108" s="37"/>
      <c r="AN108" s="1"/>
      <c r="AO108" s="1"/>
    </row>
    <row r="109" ht="51.75">
      <c r="A109" s="24" t="s">
        <v>154</v>
      </c>
      <c r="B109" s="36" t="s">
        <v>155</v>
      </c>
      <c r="C109" s="41" t="s">
        <v>152</v>
      </c>
      <c r="D109" s="27">
        <v>0</v>
      </c>
      <c r="E109" s="27"/>
      <c r="F109" s="27">
        <f t="shared" si="15"/>
        <v>0</v>
      </c>
      <c r="G109" s="27"/>
      <c r="H109" s="27">
        <f t="shared" si="16"/>
        <v>0</v>
      </c>
      <c r="I109" s="27"/>
      <c r="J109" s="27">
        <f t="shared" si="30"/>
        <v>0</v>
      </c>
      <c r="K109" s="27"/>
      <c r="L109" s="27">
        <f t="shared" si="31"/>
        <v>0</v>
      </c>
      <c r="M109" s="27"/>
      <c r="N109" s="27">
        <f t="shared" si="32"/>
        <v>0</v>
      </c>
      <c r="O109" s="27">
        <v>478982.79999999999</v>
      </c>
      <c r="P109" s="27"/>
      <c r="Q109" s="27">
        <f t="shared" si="33"/>
        <v>478982.79999999999</v>
      </c>
      <c r="R109" s="27">
        <v>-478982.79999999999</v>
      </c>
      <c r="S109" s="27">
        <f t="shared" si="34"/>
        <v>0</v>
      </c>
      <c r="T109" s="27"/>
      <c r="U109" s="27">
        <f t="shared" si="35"/>
        <v>0</v>
      </c>
      <c r="V109" s="27"/>
      <c r="W109" s="27">
        <f t="shared" si="36"/>
        <v>0</v>
      </c>
      <c r="X109" s="27"/>
      <c r="Y109" s="27">
        <f t="shared" si="37"/>
        <v>0</v>
      </c>
      <c r="Z109" s="27">
        <v>0</v>
      </c>
      <c r="AA109" s="27"/>
      <c r="AB109" s="27">
        <f t="shared" si="38"/>
        <v>0</v>
      </c>
      <c r="AC109" s="27">
        <v>478982.79999999999</v>
      </c>
      <c r="AD109" s="27">
        <f t="shared" si="39"/>
        <v>478982.79999999999</v>
      </c>
      <c r="AE109" s="27"/>
      <c r="AF109" s="27">
        <f t="shared" si="40"/>
        <v>478982.79999999999</v>
      </c>
      <c r="AG109" s="27"/>
      <c r="AH109" s="27">
        <f t="shared" si="41"/>
        <v>478982.79999999999</v>
      </c>
      <c r="AI109" s="27">
        <v>-230193.383</v>
      </c>
      <c r="AJ109" s="27">
        <f t="shared" si="42"/>
        <v>248789.41699999999</v>
      </c>
      <c r="AK109" s="4" t="s">
        <v>156</v>
      </c>
      <c r="AL109" s="5"/>
      <c r="AM109" s="37"/>
      <c r="AN109" s="1"/>
      <c r="AO109" s="1"/>
    </row>
    <row r="110" ht="69">
      <c r="A110" s="24" t="s">
        <v>157</v>
      </c>
      <c r="B110" s="36" t="s">
        <v>158</v>
      </c>
      <c r="C110" s="41" t="s">
        <v>87</v>
      </c>
      <c r="D110" s="27"/>
      <c r="E110" s="27"/>
      <c r="F110" s="27"/>
      <c r="G110" s="27"/>
      <c r="H110" s="27"/>
      <c r="I110" s="27">
        <v>4448.4939999999997</v>
      </c>
      <c r="J110" s="27">
        <f t="shared" si="30"/>
        <v>4448.4939999999997</v>
      </c>
      <c r="K110" s="27"/>
      <c r="L110" s="27">
        <f t="shared" si="31"/>
        <v>4448.4939999999997</v>
      </c>
      <c r="M110" s="27"/>
      <c r="N110" s="27">
        <f t="shared" si="32"/>
        <v>4448.4939999999997</v>
      </c>
      <c r="O110" s="27"/>
      <c r="P110" s="27"/>
      <c r="Q110" s="27"/>
      <c r="R110" s="27"/>
      <c r="S110" s="27"/>
      <c r="T110" s="27"/>
      <c r="U110" s="27">
        <f t="shared" si="35"/>
        <v>0</v>
      </c>
      <c r="V110" s="27"/>
      <c r="W110" s="27">
        <f t="shared" si="36"/>
        <v>0</v>
      </c>
      <c r="X110" s="27"/>
      <c r="Y110" s="27">
        <f t="shared" si="37"/>
        <v>0</v>
      </c>
      <c r="Z110" s="27"/>
      <c r="AA110" s="27"/>
      <c r="AB110" s="27"/>
      <c r="AC110" s="27"/>
      <c r="AD110" s="27"/>
      <c r="AE110" s="27"/>
      <c r="AF110" s="27">
        <f t="shared" si="40"/>
        <v>0</v>
      </c>
      <c r="AG110" s="27"/>
      <c r="AH110" s="27">
        <f t="shared" si="41"/>
        <v>0</v>
      </c>
      <c r="AI110" s="27"/>
      <c r="AJ110" s="27">
        <f t="shared" si="42"/>
        <v>0</v>
      </c>
      <c r="AK110" s="4" t="s">
        <v>159</v>
      </c>
      <c r="AL110" s="5"/>
      <c r="AM110" s="37"/>
      <c r="AN110" s="1"/>
      <c r="AO110" s="1"/>
    </row>
    <row r="111" s="17" customFormat="1" ht="33.75" customHeight="1">
      <c r="A111" s="18"/>
      <c r="B111" s="19" t="s">
        <v>160</v>
      </c>
      <c r="C111" s="20" t="s">
        <v>19</v>
      </c>
      <c r="D111" s="21">
        <f>D115+D119+D120+D124+D125+D126+D127+D128+D129+D130+D131+D132+D133</f>
        <v>524262.5</v>
      </c>
      <c r="E111" s="21">
        <f>E115+E119+E120+E124+E125+E126+E127+E128+E129+E130+E131+E132+E133+E134</f>
        <v>80016.800000000003</v>
      </c>
      <c r="F111" s="21">
        <f t="shared" si="15"/>
        <v>604279.30000000005</v>
      </c>
      <c r="G111" s="21">
        <f>G115+G119+G120+G124+G125+G126+G127+G128+G129+G130+G131+G132+G133+G134+G135+G136</f>
        <v>78805.370999999999</v>
      </c>
      <c r="H111" s="21">
        <f t="shared" si="16"/>
        <v>683084.67100000009</v>
      </c>
      <c r="I111" s="21">
        <f>I115+I119+I120+I124+I125+I126+I127+I128+I129+I130+I131+I132+I133+I134+I135+I136</f>
        <v>-207510.772</v>
      </c>
      <c r="J111" s="21">
        <f t="shared" si="30"/>
        <v>475573.89900000009</v>
      </c>
      <c r="K111" s="21">
        <f>K115+K119+K120+K124+K125+K126+K127+K128+K129+K130+K131+K132+K133+K134+K135+K136</f>
        <v>0</v>
      </c>
      <c r="L111" s="21">
        <f t="shared" si="31"/>
        <v>475573.89900000009</v>
      </c>
      <c r="M111" s="21">
        <f>M115+M119+M120+M124+M125+M126+M127+M128+M129+M130+M131+M132+M133+M134+M135+M136+M137+M138</f>
        <v>5064.7749999999996</v>
      </c>
      <c r="N111" s="21">
        <f t="shared" si="32"/>
        <v>480638.67400000012</v>
      </c>
      <c r="O111" s="21">
        <f>O115+O119+O120+O124+O125+O126+O127+O128+O129+O130+O131+O132+O133</f>
        <v>1162736.3</v>
      </c>
      <c r="P111" s="49">
        <f>P115+P119+P120+P124+P125+P126+P127+P128+P129+P130+P131+P132+P133+P134</f>
        <v>0</v>
      </c>
      <c r="Q111" s="21">
        <f t="shared" si="33"/>
        <v>1162736.3</v>
      </c>
      <c r="R111" s="49">
        <f>R115+R119+R120+R124+R125+R126+R127+R128+R129+R130+R131+R132+R133+R134+R135+R136</f>
        <v>0</v>
      </c>
      <c r="S111" s="21">
        <f t="shared" si="34"/>
        <v>1162736.3</v>
      </c>
      <c r="T111" s="21">
        <f>T115+T119+T120+T124+T125+T126+T127+T128+T129+T130+T131+T132+T133+T134+T135+T136</f>
        <v>-372888.77000000002</v>
      </c>
      <c r="U111" s="21">
        <f t="shared" si="35"/>
        <v>789847.53000000003</v>
      </c>
      <c r="V111" s="21">
        <f>V115+V119+V120+V124+V125+V126+V127+V128+V129+V130+V131+V132+V133+V134+V135+V136</f>
        <v>0</v>
      </c>
      <c r="W111" s="21">
        <f t="shared" si="36"/>
        <v>789847.53000000003</v>
      </c>
      <c r="X111" s="21">
        <f>X115+X119+X120+X124+X125+X126+X127+X128+X129+X130+X131+X132+X133+X134+X135+X136+X137+X138</f>
        <v>0</v>
      </c>
      <c r="Y111" s="21">
        <f t="shared" si="37"/>
        <v>789847.53000000003</v>
      </c>
      <c r="Z111" s="21">
        <f>Z115+Z119+Z120+Z124+Z125+Z126+Z127+Z128+Z129+Z130+Z131+Z132+Z133</f>
        <v>145103.10000000001</v>
      </c>
      <c r="AA111" s="49">
        <f>AA115+AA119+AA120+AA124+AA125+AA126+AA127+AA128+AA129+AA130+AA131+AA132+AA133+AA134</f>
        <v>0</v>
      </c>
      <c r="AB111" s="21">
        <f t="shared" si="38"/>
        <v>145103.10000000001</v>
      </c>
      <c r="AC111" s="49">
        <f>AC115+AC119+AC120+AC124+AC125+AC126+AC127+AC128+AC129+AC130+AC131+AC132+AC133+AC134+AC135+AC136</f>
        <v>0</v>
      </c>
      <c r="AD111" s="21">
        <f t="shared" si="39"/>
        <v>145103.10000000001</v>
      </c>
      <c r="AE111" s="21">
        <f>AE115+AE119+AE120+AE124+AE125+AE126+AE127+AE128+AE129+AE130+AE131+AE132+AE133+AE134+AE135+AE136</f>
        <v>0</v>
      </c>
      <c r="AF111" s="21">
        <f t="shared" si="40"/>
        <v>145103.10000000001</v>
      </c>
      <c r="AG111" s="21">
        <f>AG115+AG119+AG120+AG124+AG125+AG126+AG127+AG128+AG129+AG130+AG131+AG132+AG133+AG134+AG135+AG136</f>
        <v>0</v>
      </c>
      <c r="AH111" s="21">
        <f t="shared" si="41"/>
        <v>145103.10000000001</v>
      </c>
      <c r="AI111" s="21">
        <f>AI115+AI119+AI120+AI124+AI125+AI126+AI127+AI128+AI129+AI130+AI131+AI132+AI133+AI134+AI135+AI136+AI137+AI138</f>
        <v>0</v>
      </c>
      <c r="AJ111" s="21">
        <f t="shared" si="42"/>
        <v>145103.10000000001</v>
      </c>
      <c r="AK111" s="22"/>
      <c r="AL111" s="23"/>
      <c r="AM111" s="17"/>
      <c r="AN111" s="17"/>
      <c r="AO111" s="17"/>
    </row>
    <row r="112" s="1" customFormat="1" ht="17.25">
      <c r="A112" s="24"/>
      <c r="B112" s="25" t="s">
        <v>20</v>
      </c>
      <c r="C112" s="44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4"/>
      <c r="AL112" s="5"/>
      <c r="AM112" s="37"/>
      <c r="AN112" s="1"/>
      <c r="AO112" s="1"/>
    </row>
    <row r="113" s="28" customFormat="1" ht="17.25" hidden="1">
      <c r="A113" s="29"/>
      <c r="B113" s="30" t="s">
        <v>21</v>
      </c>
      <c r="C113" s="66"/>
      <c r="D113" s="32">
        <f>D117+D119+D122+D124+D125+D126+D127+D128+D129+D130++D131+D132+D133</f>
        <v>494100.79999999999</v>
      </c>
      <c r="E113" s="32">
        <f>E117+E119+E122+E124+E125+E126+E127+E128+E129+E130++E131+E132+E133+E134</f>
        <v>80016.800000000003</v>
      </c>
      <c r="F113" s="32">
        <f t="shared" si="15"/>
        <v>574117.59999999998</v>
      </c>
      <c r="G113" s="32">
        <f>G117+G119+G122+G124+G125+G126+G127+G128+G129+G130++G131+G132+G133+G134+G135+G136</f>
        <v>78805.370999999999</v>
      </c>
      <c r="H113" s="32">
        <f t="shared" si="16"/>
        <v>652922.97100000002</v>
      </c>
      <c r="I113" s="32">
        <f>I117+I119+I122+I124+I125+I126+I127+I128+I129+I130++I131+I132+I133+I134+I135+I136</f>
        <v>-207510.772</v>
      </c>
      <c r="J113" s="32">
        <f t="shared" si="30"/>
        <v>445412.19900000002</v>
      </c>
      <c r="K113" s="32">
        <f>K117+K119+K122+K124+K125+K126+K127+K128+K129+K130++K131+K132+K133+K134+K135+K136</f>
        <v>0</v>
      </c>
      <c r="L113" s="32">
        <f t="shared" si="31"/>
        <v>445412.19900000002</v>
      </c>
      <c r="M113" s="32">
        <f>M117+M119+M122+M124+M125+M126+M127+M128+M129+M130++M131+M132+M133+M134+M135+M136+M137+M138</f>
        <v>5064.7749999999996</v>
      </c>
      <c r="N113" s="32">
        <f t="shared" si="32"/>
        <v>450476.97400000005</v>
      </c>
      <c r="O113" s="32">
        <f>O117+O119+O122+O124+O125+O126+O127+O128+O129+O130++O131+O132+O133</f>
        <v>1162736.3</v>
      </c>
      <c r="P113" s="67">
        <f>P117+P119+P122+P124+P125+P126+P127+P128+P129+P130++P131+P132+P133+P134</f>
        <v>0</v>
      </c>
      <c r="Q113" s="32">
        <f t="shared" si="33"/>
        <v>1162736.3</v>
      </c>
      <c r="R113" s="67">
        <f>R117+R119+R122+R124+R125+R126+R127+R128+R129+R130++R131+R132+R133+R134+R135+R136</f>
        <v>0</v>
      </c>
      <c r="S113" s="32">
        <f t="shared" si="34"/>
        <v>1162736.3</v>
      </c>
      <c r="T113" s="32">
        <f>T117+T119+T122+T124+T125+T126+T127+T128+T129+T130++T131+T132+T133+T134+T135+T136</f>
        <v>-372888.77000000002</v>
      </c>
      <c r="U113" s="32">
        <f t="shared" si="35"/>
        <v>789847.53000000003</v>
      </c>
      <c r="V113" s="32">
        <f>V117+V119+V122+V124+V125+V126+V127+V128+V129+V130++V131+V132+V133+V134+V135+V136</f>
        <v>0</v>
      </c>
      <c r="W113" s="32">
        <f t="shared" si="36"/>
        <v>789847.53000000003</v>
      </c>
      <c r="X113" s="32">
        <f>X117+X119+X122+X124+X125+X126+X127+X128+X129+X130++X131+X132+X133+X134+X135+X136+X137+X138</f>
        <v>0</v>
      </c>
      <c r="Y113" s="32">
        <f t="shared" si="37"/>
        <v>789847.53000000003</v>
      </c>
      <c r="Z113" s="32">
        <f>Z117+Z119+Z122+Z124+Z125+Z126+Z127+Z128+Z129+Z130++Z131+Z132+Z133</f>
        <v>0</v>
      </c>
      <c r="AA113" s="67">
        <f>AA117+AA119+AA122+AA124+AA125+AA126+AA127+AA128+AA129+AA130++AA131+AA132+AA133+AA134</f>
        <v>0</v>
      </c>
      <c r="AB113" s="32">
        <f t="shared" si="38"/>
        <v>0</v>
      </c>
      <c r="AC113" s="67">
        <f>AC117+AC119+AC122+AC124+AC125+AC126+AC127+AC128+AC129+AC130++AC131+AC132+AC133+AC134+AC135+AC136</f>
        <v>0</v>
      </c>
      <c r="AD113" s="32">
        <f t="shared" si="39"/>
        <v>0</v>
      </c>
      <c r="AE113" s="32">
        <f>AE117+AE119+AE122+AE124+AE125+AE126+AE127+AE128+AE129+AE130++AE131+AE132+AE133+AE134+AE135+AE136</f>
        <v>0</v>
      </c>
      <c r="AF113" s="32">
        <f t="shared" si="40"/>
        <v>0</v>
      </c>
      <c r="AG113" s="32">
        <f>AG117+AG119+AG122+AG124+AG125+AG126+AG127+AG128+AG129+AG130++AG131+AG132+AG133+AG134+AG135+AG136</f>
        <v>0</v>
      </c>
      <c r="AH113" s="32">
        <f t="shared" si="41"/>
        <v>0</v>
      </c>
      <c r="AI113" s="32">
        <f>AI117+AI119+AI122+AI124+AI125+AI126+AI127+AI128+AI129+AI130++AI131+AI132+AI133+AI134+AI135+AI136+AI137+AI138</f>
        <v>0</v>
      </c>
      <c r="AJ113" s="32">
        <f t="shared" si="42"/>
        <v>0</v>
      </c>
      <c r="AK113" s="33"/>
      <c r="AL113" s="34" t="s">
        <v>22</v>
      </c>
      <c r="AM113" s="35"/>
      <c r="AN113" s="28"/>
      <c r="AO113" s="28"/>
    </row>
    <row r="114" s="1" customFormat="1" ht="17.25">
      <c r="A114" s="24"/>
      <c r="B114" s="36" t="s">
        <v>161</v>
      </c>
      <c r="C114" s="44" t="s">
        <v>19</v>
      </c>
      <c r="D114" s="27">
        <f>D118+D123</f>
        <v>30161.700000000001</v>
      </c>
      <c r="E114" s="27">
        <f>E118+E123</f>
        <v>0</v>
      </c>
      <c r="F114" s="27">
        <f t="shared" si="15"/>
        <v>30161.700000000001</v>
      </c>
      <c r="G114" s="27">
        <f>G118+G123</f>
        <v>0</v>
      </c>
      <c r="H114" s="27">
        <f t="shared" si="16"/>
        <v>30161.700000000001</v>
      </c>
      <c r="I114" s="27">
        <f>I118+I123</f>
        <v>0</v>
      </c>
      <c r="J114" s="27">
        <f t="shared" si="30"/>
        <v>30161.700000000001</v>
      </c>
      <c r="K114" s="27">
        <f>K118+K123</f>
        <v>0</v>
      </c>
      <c r="L114" s="27">
        <f t="shared" si="31"/>
        <v>30161.700000000001</v>
      </c>
      <c r="M114" s="27">
        <f>M118+M123</f>
        <v>0</v>
      </c>
      <c r="N114" s="27">
        <f t="shared" si="32"/>
        <v>30161.700000000001</v>
      </c>
      <c r="O114" s="27">
        <f>O118+O123</f>
        <v>0</v>
      </c>
      <c r="P114" s="27">
        <f>P118+P123</f>
        <v>0</v>
      </c>
      <c r="Q114" s="27">
        <f t="shared" si="33"/>
        <v>0</v>
      </c>
      <c r="R114" s="27">
        <f>R118+R123</f>
        <v>0</v>
      </c>
      <c r="S114" s="27">
        <f t="shared" si="34"/>
        <v>0</v>
      </c>
      <c r="T114" s="27">
        <f>T118+T123</f>
        <v>0</v>
      </c>
      <c r="U114" s="27">
        <f t="shared" si="35"/>
        <v>0</v>
      </c>
      <c r="V114" s="27">
        <f>V118+V123</f>
        <v>0</v>
      </c>
      <c r="W114" s="27">
        <f t="shared" si="36"/>
        <v>0</v>
      </c>
      <c r="X114" s="27">
        <f>X118+X123</f>
        <v>0</v>
      </c>
      <c r="Y114" s="27">
        <f t="shared" si="37"/>
        <v>0</v>
      </c>
      <c r="Z114" s="27">
        <f>Z118+Z123</f>
        <v>145103.10000000001</v>
      </c>
      <c r="AA114" s="27">
        <f>AA118+AA123</f>
        <v>0</v>
      </c>
      <c r="AB114" s="27">
        <f t="shared" si="38"/>
        <v>145103.10000000001</v>
      </c>
      <c r="AC114" s="27">
        <f>AC118+AC123</f>
        <v>0</v>
      </c>
      <c r="AD114" s="27">
        <f t="shared" si="39"/>
        <v>145103.10000000001</v>
      </c>
      <c r="AE114" s="27">
        <f>AE118+AE123</f>
        <v>0</v>
      </c>
      <c r="AF114" s="27">
        <f t="shared" si="40"/>
        <v>145103.10000000001</v>
      </c>
      <c r="AG114" s="27">
        <f>AG118+AG123</f>
        <v>0</v>
      </c>
      <c r="AH114" s="27">
        <f t="shared" si="41"/>
        <v>145103.10000000001</v>
      </c>
      <c r="AI114" s="27">
        <f>AI118+AI123</f>
        <v>0</v>
      </c>
      <c r="AJ114" s="27">
        <f t="shared" si="42"/>
        <v>145103.10000000001</v>
      </c>
      <c r="AK114" s="4"/>
      <c r="AL114" s="5"/>
      <c r="AM114" s="37"/>
      <c r="AN114" s="1"/>
      <c r="AO114" s="1"/>
    </row>
    <row r="115" ht="51.75">
      <c r="A115" s="24" t="s">
        <v>162</v>
      </c>
      <c r="B115" s="36" t="s">
        <v>163</v>
      </c>
      <c r="C115" s="48" t="s">
        <v>164</v>
      </c>
      <c r="D115" s="27">
        <f>D117+D118</f>
        <v>40215.599999999999</v>
      </c>
      <c r="E115" s="27">
        <f>E117+E118</f>
        <v>82610</v>
      </c>
      <c r="F115" s="27">
        <f t="shared" si="15"/>
        <v>122825.60000000001</v>
      </c>
      <c r="G115" s="27">
        <f>G117+G118</f>
        <v>0</v>
      </c>
      <c r="H115" s="27">
        <f t="shared" si="16"/>
        <v>122825.60000000001</v>
      </c>
      <c r="I115" s="27">
        <f>I117+I118</f>
        <v>0</v>
      </c>
      <c r="J115" s="27">
        <f t="shared" si="30"/>
        <v>122825.60000000001</v>
      </c>
      <c r="K115" s="27">
        <f>K117+K118</f>
        <v>0</v>
      </c>
      <c r="L115" s="27">
        <f t="shared" si="31"/>
        <v>122825.60000000001</v>
      </c>
      <c r="M115" s="27">
        <f>M117+M118</f>
        <v>0</v>
      </c>
      <c r="N115" s="27">
        <f t="shared" si="32"/>
        <v>122825.60000000001</v>
      </c>
      <c r="O115" s="27">
        <f>O117+O118</f>
        <v>0</v>
      </c>
      <c r="P115" s="27">
        <f>P117+P118</f>
        <v>0</v>
      </c>
      <c r="Q115" s="27">
        <f t="shared" si="33"/>
        <v>0</v>
      </c>
      <c r="R115" s="27">
        <f>R117+R118</f>
        <v>0</v>
      </c>
      <c r="S115" s="27">
        <f t="shared" si="34"/>
        <v>0</v>
      </c>
      <c r="T115" s="27">
        <f>T117+T118</f>
        <v>0</v>
      </c>
      <c r="U115" s="27">
        <f t="shared" si="35"/>
        <v>0</v>
      </c>
      <c r="V115" s="27">
        <f>V117+V118</f>
        <v>0</v>
      </c>
      <c r="W115" s="27">
        <f t="shared" si="36"/>
        <v>0</v>
      </c>
      <c r="X115" s="27">
        <f>X117+X118</f>
        <v>0</v>
      </c>
      <c r="Y115" s="27">
        <f t="shared" si="37"/>
        <v>0</v>
      </c>
      <c r="Z115" s="27">
        <f>Z117+Z118</f>
        <v>0</v>
      </c>
      <c r="AA115" s="27">
        <f>AA117+AA118</f>
        <v>0</v>
      </c>
      <c r="AB115" s="27">
        <f t="shared" si="38"/>
        <v>0</v>
      </c>
      <c r="AC115" s="27">
        <f>AC117+AC118</f>
        <v>0</v>
      </c>
      <c r="AD115" s="27">
        <f t="shared" si="39"/>
        <v>0</v>
      </c>
      <c r="AE115" s="27">
        <f>AE117+AE118</f>
        <v>0</v>
      </c>
      <c r="AF115" s="27">
        <f t="shared" si="40"/>
        <v>0</v>
      </c>
      <c r="AG115" s="27">
        <f>AG117+AG118</f>
        <v>0</v>
      </c>
      <c r="AH115" s="27">
        <f t="shared" si="41"/>
        <v>0</v>
      </c>
      <c r="AI115" s="27">
        <f>AI117+AI118</f>
        <v>0</v>
      </c>
      <c r="AJ115" s="27">
        <f t="shared" si="42"/>
        <v>0</v>
      </c>
      <c r="AK115" s="4"/>
      <c r="AM115" s="37"/>
    </row>
    <row r="116" ht="17.25">
      <c r="A116" s="24"/>
      <c r="B116" s="36" t="s">
        <v>20</v>
      </c>
      <c r="C116" s="48" t="s">
        <v>165</v>
      </c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4"/>
      <c r="AL116" s="5"/>
      <c r="AM116" s="37"/>
    </row>
    <row r="117" ht="17.25" hidden="1">
      <c r="A117" s="68"/>
      <c r="B117" s="58" t="s">
        <v>21</v>
      </c>
      <c r="C117" s="58"/>
      <c r="D117" s="69">
        <v>10053.9</v>
      </c>
      <c r="E117" s="27">
        <v>82610</v>
      </c>
      <c r="F117" s="69">
        <f t="shared" si="15"/>
        <v>92663.899999999994</v>
      </c>
      <c r="G117" s="43"/>
      <c r="H117" s="69">
        <f t="shared" ref="H117:H180" si="43">F117+G117</f>
        <v>92663.899999999994</v>
      </c>
      <c r="I117" s="43"/>
      <c r="J117" s="69">
        <f t="shared" si="30"/>
        <v>92663.899999999994</v>
      </c>
      <c r="K117" s="43"/>
      <c r="L117" s="69">
        <f t="shared" si="31"/>
        <v>92663.899999999994</v>
      </c>
      <c r="M117" s="43"/>
      <c r="N117" s="69">
        <f t="shared" si="32"/>
        <v>92663.899999999994</v>
      </c>
      <c r="O117" s="69">
        <v>0</v>
      </c>
      <c r="P117" s="27"/>
      <c r="Q117" s="69">
        <f t="shared" si="33"/>
        <v>0</v>
      </c>
      <c r="R117" s="43"/>
      <c r="S117" s="69">
        <f t="shared" si="34"/>
        <v>0</v>
      </c>
      <c r="T117" s="43"/>
      <c r="U117" s="69">
        <f t="shared" si="35"/>
        <v>0</v>
      </c>
      <c r="V117" s="43"/>
      <c r="W117" s="69">
        <f t="shared" si="36"/>
        <v>0</v>
      </c>
      <c r="X117" s="43"/>
      <c r="Y117" s="69">
        <f t="shared" si="37"/>
        <v>0</v>
      </c>
      <c r="Z117" s="69">
        <v>0</v>
      </c>
      <c r="AA117" s="27"/>
      <c r="AB117" s="69">
        <f t="shared" si="38"/>
        <v>0</v>
      </c>
      <c r="AC117" s="43"/>
      <c r="AD117" s="69">
        <f t="shared" si="39"/>
        <v>0</v>
      </c>
      <c r="AE117" s="43"/>
      <c r="AF117" s="69">
        <f t="shared" si="40"/>
        <v>0</v>
      </c>
      <c r="AG117" s="43"/>
      <c r="AH117" s="69">
        <f t="shared" si="41"/>
        <v>0</v>
      </c>
      <c r="AI117" s="43"/>
      <c r="AJ117" s="69">
        <f t="shared" si="42"/>
        <v>0</v>
      </c>
      <c r="AK117" s="4" t="s">
        <v>166</v>
      </c>
      <c r="AL117" s="70" t="s">
        <v>22</v>
      </c>
      <c r="AM117" s="71"/>
    </row>
    <row r="118" ht="17.25">
      <c r="A118" s="24"/>
      <c r="B118" s="36" t="s">
        <v>161</v>
      </c>
      <c r="C118" s="48" t="s">
        <v>165</v>
      </c>
      <c r="D118" s="27">
        <v>30161.700000000001</v>
      </c>
      <c r="E118" s="27"/>
      <c r="F118" s="27">
        <f t="shared" si="15"/>
        <v>30161.700000000001</v>
      </c>
      <c r="G118" s="27"/>
      <c r="H118" s="27">
        <f t="shared" si="43"/>
        <v>30161.700000000001</v>
      </c>
      <c r="I118" s="27"/>
      <c r="J118" s="27">
        <f t="shared" si="30"/>
        <v>30161.700000000001</v>
      </c>
      <c r="K118" s="27"/>
      <c r="L118" s="27">
        <f t="shared" si="31"/>
        <v>30161.700000000001</v>
      </c>
      <c r="M118" s="27"/>
      <c r="N118" s="27">
        <f t="shared" si="32"/>
        <v>30161.700000000001</v>
      </c>
      <c r="O118" s="27">
        <v>0</v>
      </c>
      <c r="P118" s="27"/>
      <c r="Q118" s="27">
        <f t="shared" si="33"/>
        <v>0</v>
      </c>
      <c r="R118" s="27"/>
      <c r="S118" s="27">
        <f t="shared" si="34"/>
        <v>0</v>
      </c>
      <c r="T118" s="27"/>
      <c r="U118" s="27">
        <f t="shared" si="35"/>
        <v>0</v>
      </c>
      <c r="V118" s="27"/>
      <c r="W118" s="27">
        <f t="shared" si="36"/>
        <v>0</v>
      </c>
      <c r="X118" s="27"/>
      <c r="Y118" s="27">
        <f t="shared" si="37"/>
        <v>0</v>
      </c>
      <c r="Z118" s="27">
        <v>0</v>
      </c>
      <c r="AA118" s="27"/>
      <c r="AB118" s="27">
        <f t="shared" si="38"/>
        <v>0</v>
      </c>
      <c r="AC118" s="27"/>
      <c r="AD118" s="27">
        <f t="shared" si="39"/>
        <v>0</v>
      </c>
      <c r="AE118" s="27"/>
      <c r="AF118" s="27">
        <f t="shared" si="40"/>
        <v>0</v>
      </c>
      <c r="AG118" s="27"/>
      <c r="AH118" s="27">
        <f t="shared" si="41"/>
        <v>0</v>
      </c>
      <c r="AI118" s="27"/>
      <c r="AJ118" s="27">
        <f t="shared" si="42"/>
        <v>0</v>
      </c>
      <c r="AK118" s="4" t="s">
        <v>167</v>
      </c>
      <c r="AM118" s="37"/>
    </row>
    <row r="119" ht="51.75">
      <c r="A119" s="24" t="s">
        <v>168</v>
      </c>
      <c r="B119" s="36" t="s">
        <v>169</v>
      </c>
      <c r="C119" s="48" t="s">
        <v>164</v>
      </c>
      <c r="D119" s="27">
        <v>5183.8000000000002</v>
      </c>
      <c r="E119" s="27"/>
      <c r="F119" s="27">
        <f t="shared" si="15"/>
        <v>5183.8000000000002</v>
      </c>
      <c r="G119" s="27"/>
      <c r="H119" s="27">
        <f t="shared" si="43"/>
        <v>5183.8000000000002</v>
      </c>
      <c r="I119" s="27"/>
      <c r="J119" s="27">
        <f t="shared" si="30"/>
        <v>5183.8000000000002</v>
      </c>
      <c r="K119" s="27"/>
      <c r="L119" s="27">
        <f t="shared" si="31"/>
        <v>5183.8000000000002</v>
      </c>
      <c r="M119" s="27"/>
      <c r="N119" s="27">
        <f t="shared" si="32"/>
        <v>5183.8000000000002</v>
      </c>
      <c r="O119" s="27">
        <v>118302.5</v>
      </c>
      <c r="P119" s="27"/>
      <c r="Q119" s="27">
        <f t="shared" si="33"/>
        <v>118302.5</v>
      </c>
      <c r="R119" s="27"/>
      <c r="S119" s="27">
        <f t="shared" si="34"/>
        <v>118302.5</v>
      </c>
      <c r="T119" s="27"/>
      <c r="U119" s="27">
        <f t="shared" si="35"/>
        <v>118302.5</v>
      </c>
      <c r="V119" s="27"/>
      <c r="W119" s="27">
        <f t="shared" si="36"/>
        <v>118302.5</v>
      </c>
      <c r="X119" s="27"/>
      <c r="Y119" s="27">
        <f t="shared" si="37"/>
        <v>118302.5</v>
      </c>
      <c r="Z119" s="27">
        <v>0</v>
      </c>
      <c r="AA119" s="27"/>
      <c r="AB119" s="27">
        <f t="shared" si="38"/>
        <v>0</v>
      </c>
      <c r="AC119" s="27"/>
      <c r="AD119" s="27">
        <f t="shared" si="39"/>
        <v>0</v>
      </c>
      <c r="AE119" s="27"/>
      <c r="AF119" s="27">
        <f t="shared" si="40"/>
        <v>0</v>
      </c>
      <c r="AG119" s="27"/>
      <c r="AH119" s="27">
        <f t="shared" si="41"/>
        <v>0</v>
      </c>
      <c r="AI119" s="27"/>
      <c r="AJ119" s="27">
        <f t="shared" si="42"/>
        <v>0</v>
      </c>
      <c r="AK119" s="4" t="s">
        <v>167</v>
      </c>
      <c r="AL119" s="5"/>
      <c r="AM119" s="37"/>
    </row>
    <row r="120" ht="51.75">
      <c r="A120" s="24" t="s">
        <v>170</v>
      </c>
      <c r="B120" s="36" t="s">
        <v>171</v>
      </c>
      <c r="C120" s="48" t="s">
        <v>164</v>
      </c>
      <c r="D120" s="27">
        <f>D122+D123</f>
        <v>14907.1</v>
      </c>
      <c r="E120" s="27">
        <f>E122+E123</f>
        <v>0</v>
      </c>
      <c r="F120" s="27">
        <f t="shared" si="15"/>
        <v>14907.1</v>
      </c>
      <c r="G120" s="27">
        <f>G122+G123</f>
        <v>0</v>
      </c>
      <c r="H120" s="27">
        <f t="shared" si="43"/>
        <v>14907.1</v>
      </c>
      <c r="I120" s="27">
        <f>I122+I123</f>
        <v>0</v>
      </c>
      <c r="J120" s="27">
        <f t="shared" si="30"/>
        <v>14907.1</v>
      </c>
      <c r="K120" s="27">
        <f>K122+K123</f>
        <v>0</v>
      </c>
      <c r="L120" s="27">
        <f t="shared" si="31"/>
        <v>14907.1</v>
      </c>
      <c r="M120" s="27">
        <f>M122+M123</f>
        <v>4975</v>
      </c>
      <c r="N120" s="27">
        <f t="shared" si="32"/>
        <v>19882.099999999999</v>
      </c>
      <c r="O120" s="27">
        <f>O122+O123</f>
        <v>150000</v>
      </c>
      <c r="P120" s="27">
        <f>P122+P123</f>
        <v>0</v>
      </c>
      <c r="Q120" s="27">
        <f t="shared" si="33"/>
        <v>150000</v>
      </c>
      <c r="R120" s="27">
        <f>R122+R123</f>
        <v>0</v>
      </c>
      <c r="S120" s="27">
        <f t="shared" si="34"/>
        <v>150000</v>
      </c>
      <c r="T120" s="27">
        <f>T122+T123</f>
        <v>0</v>
      </c>
      <c r="U120" s="27">
        <f t="shared" si="35"/>
        <v>150000</v>
      </c>
      <c r="V120" s="27">
        <f>V122+V123</f>
        <v>0</v>
      </c>
      <c r="W120" s="27">
        <f t="shared" si="36"/>
        <v>150000</v>
      </c>
      <c r="X120" s="27">
        <f>X122+X123</f>
        <v>0</v>
      </c>
      <c r="Y120" s="27">
        <f t="shared" si="37"/>
        <v>150000</v>
      </c>
      <c r="Z120" s="27">
        <f>Z122+Z123</f>
        <v>145103.10000000001</v>
      </c>
      <c r="AA120" s="27">
        <f>AA122+AA123</f>
        <v>0</v>
      </c>
      <c r="AB120" s="27">
        <f t="shared" si="38"/>
        <v>145103.10000000001</v>
      </c>
      <c r="AC120" s="27">
        <f>AC122+AC123</f>
        <v>0</v>
      </c>
      <c r="AD120" s="27">
        <f t="shared" si="39"/>
        <v>145103.10000000001</v>
      </c>
      <c r="AE120" s="27">
        <f>AE122+AE123</f>
        <v>0</v>
      </c>
      <c r="AF120" s="27">
        <f t="shared" si="40"/>
        <v>145103.10000000001</v>
      </c>
      <c r="AG120" s="27">
        <f>AG122+AG123</f>
        <v>0</v>
      </c>
      <c r="AH120" s="27">
        <f t="shared" si="41"/>
        <v>145103.10000000001</v>
      </c>
      <c r="AI120" s="27">
        <f>AI122+AI123</f>
        <v>0</v>
      </c>
      <c r="AJ120" s="27">
        <f t="shared" si="42"/>
        <v>145103.10000000001</v>
      </c>
      <c r="AK120" s="4"/>
      <c r="AM120" s="37"/>
    </row>
    <row r="121" ht="17.25">
      <c r="A121" s="24"/>
      <c r="B121" s="36" t="s">
        <v>20</v>
      </c>
      <c r="C121" s="48" t="s">
        <v>165</v>
      </c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4"/>
      <c r="AM121" s="37"/>
    </row>
    <row r="122" ht="17.25" hidden="1">
      <c r="A122" s="24"/>
      <c r="B122" s="58" t="s">
        <v>21</v>
      </c>
      <c r="C122" s="48"/>
      <c r="D122" s="27">
        <v>14907.1</v>
      </c>
      <c r="E122" s="27"/>
      <c r="F122" s="27">
        <f t="shared" si="15"/>
        <v>14907.1</v>
      </c>
      <c r="G122" s="43"/>
      <c r="H122" s="27">
        <f t="shared" si="43"/>
        <v>14907.1</v>
      </c>
      <c r="I122" s="43"/>
      <c r="J122" s="27">
        <f t="shared" si="30"/>
        <v>14907.1</v>
      </c>
      <c r="K122" s="43"/>
      <c r="L122" s="27">
        <f t="shared" si="31"/>
        <v>14907.1</v>
      </c>
      <c r="M122" s="43">
        <v>4975</v>
      </c>
      <c r="N122" s="27">
        <f t="shared" si="32"/>
        <v>19882.099999999999</v>
      </c>
      <c r="O122" s="27">
        <v>150000</v>
      </c>
      <c r="P122" s="27"/>
      <c r="Q122" s="27">
        <f t="shared" si="33"/>
        <v>150000</v>
      </c>
      <c r="R122" s="43"/>
      <c r="S122" s="27">
        <f t="shared" si="34"/>
        <v>150000</v>
      </c>
      <c r="T122" s="43"/>
      <c r="U122" s="27">
        <f t="shared" si="35"/>
        <v>150000</v>
      </c>
      <c r="V122" s="43"/>
      <c r="W122" s="27">
        <f t="shared" si="36"/>
        <v>150000</v>
      </c>
      <c r="X122" s="43"/>
      <c r="Y122" s="27">
        <f t="shared" si="37"/>
        <v>150000</v>
      </c>
      <c r="Z122" s="27">
        <v>0</v>
      </c>
      <c r="AA122" s="27"/>
      <c r="AB122" s="27">
        <f t="shared" si="38"/>
        <v>0</v>
      </c>
      <c r="AC122" s="43"/>
      <c r="AD122" s="27">
        <f t="shared" si="39"/>
        <v>0</v>
      </c>
      <c r="AE122" s="43"/>
      <c r="AF122" s="27">
        <f t="shared" si="40"/>
        <v>0</v>
      </c>
      <c r="AG122" s="43"/>
      <c r="AH122" s="27">
        <f t="shared" si="41"/>
        <v>0</v>
      </c>
      <c r="AI122" s="43"/>
      <c r="AJ122" s="27">
        <f t="shared" si="42"/>
        <v>0</v>
      </c>
      <c r="AK122" s="65" t="s">
        <v>172</v>
      </c>
      <c r="AL122" s="5" t="s">
        <v>22</v>
      </c>
      <c r="AM122" s="37"/>
    </row>
    <row r="123" ht="17.25">
      <c r="A123" s="24"/>
      <c r="B123" s="36" t="s">
        <v>161</v>
      </c>
      <c r="C123" s="50" t="s">
        <v>19</v>
      </c>
      <c r="D123" s="27">
        <v>0</v>
      </c>
      <c r="E123" s="27"/>
      <c r="F123" s="27">
        <f t="shared" si="15"/>
        <v>0</v>
      </c>
      <c r="G123" s="27"/>
      <c r="H123" s="27">
        <f t="shared" si="43"/>
        <v>0</v>
      </c>
      <c r="I123" s="27"/>
      <c r="J123" s="27">
        <f t="shared" si="30"/>
        <v>0</v>
      </c>
      <c r="K123" s="27"/>
      <c r="L123" s="27">
        <f t="shared" si="31"/>
        <v>0</v>
      </c>
      <c r="M123" s="27"/>
      <c r="N123" s="27">
        <f t="shared" si="32"/>
        <v>0</v>
      </c>
      <c r="O123" s="27">
        <v>0</v>
      </c>
      <c r="P123" s="27"/>
      <c r="Q123" s="27">
        <f t="shared" si="33"/>
        <v>0</v>
      </c>
      <c r="R123" s="27"/>
      <c r="S123" s="27">
        <f t="shared" si="34"/>
        <v>0</v>
      </c>
      <c r="T123" s="27"/>
      <c r="U123" s="27">
        <f t="shared" si="35"/>
        <v>0</v>
      </c>
      <c r="V123" s="27"/>
      <c r="W123" s="27">
        <f t="shared" si="36"/>
        <v>0</v>
      </c>
      <c r="X123" s="27"/>
      <c r="Y123" s="27">
        <f t="shared" si="37"/>
        <v>0</v>
      </c>
      <c r="Z123" s="27">
        <v>145103.10000000001</v>
      </c>
      <c r="AA123" s="27"/>
      <c r="AB123" s="27">
        <f t="shared" si="38"/>
        <v>145103.10000000001</v>
      </c>
      <c r="AC123" s="27"/>
      <c r="AD123" s="27">
        <f t="shared" si="39"/>
        <v>145103.10000000001</v>
      </c>
      <c r="AE123" s="27"/>
      <c r="AF123" s="27">
        <f t="shared" si="40"/>
        <v>145103.10000000001</v>
      </c>
      <c r="AG123" s="27"/>
      <c r="AH123" s="27">
        <f t="shared" si="41"/>
        <v>145103.10000000001</v>
      </c>
      <c r="AI123" s="27"/>
      <c r="AJ123" s="27">
        <f t="shared" si="42"/>
        <v>145103.10000000001</v>
      </c>
      <c r="AK123" s="4" t="s">
        <v>167</v>
      </c>
      <c r="AM123" s="37"/>
    </row>
    <row r="124" s="1" customFormat="1" ht="51.75" hidden="1">
      <c r="A124" s="56" t="s">
        <v>173</v>
      </c>
      <c r="B124" s="36" t="s">
        <v>174</v>
      </c>
      <c r="C124" s="72" t="s">
        <v>164</v>
      </c>
      <c r="D124" s="27">
        <v>0</v>
      </c>
      <c r="E124" s="27"/>
      <c r="F124" s="27">
        <f t="shared" si="15"/>
        <v>0</v>
      </c>
      <c r="G124" s="27">
        <v>2887.2350000000001</v>
      </c>
      <c r="H124" s="27">
        <f t="shared" si="43"/>
        <v>2887.2350000000001</v>
      </c>
      <c r="I124" s="43">
        <v>-2887.2350000000001</v>
      </c>
      <c r="J124" s="27">
        <f t="shared" si="30"/>
        <v>0</v>
      </c>
      <c r="K124" s="43"/>
      <c r="L124" s="27">
        <f t="shared" si="31"/>
        <v>0</v>
      </c>
      <c r="M124" s="43"/>
      <c r="N124" s="27">
        <f t="shared" si="32"/>
        <v>0</v>
      </c>
      <c r="O124" s="27">
        <v>271343</v>
      </c>
      <c r="P124" s="27"/>
      <c r="Q124" s="27">
        <f t="shared" si="33"/>
        <v>271343</v>
      </c>
      <c r="R124" s="27"/>
      <c r="S124" s="27">
        <f t="shared" si="34"/>
        <v>271343</v>
      </c>
      <c r="T124" s="43">
        <v>-271343</v>
      </c>
      <c r="U124" s="27">
        <f t="shared" si="35"/>
        <v>0</v>
      </c>
      <c r="V124" s="43"/>
      <c r="W124" s="27">
        <f t="shared" si="36"/>
        <v>0</v>
      </c>
      <c r="X124" s="43"/>
      <c r="Y124" s="27">
        <f t="shared" si="37"/>
        <v>0</v>
      </c>
      <c r="Z124" s="27">
        <v>0</v>
      </c>
      <c r="AA124" s="27"/>
      <c r="AB124" s="27">
        <f t="shared" si="38"/>
        <v>0</v>
      </c>
      <c r="AC124" s="27"/>
      <c r="AD124" s="27">
        <f t="shared" si="39"/>
        <v>0</v>
      </c>
      <c r="AE124" s="43"/>
      <c r="AF124" s="27">
        <f t="shared" si="40"/>
        <v>0</v>
      </c>
      <c r="AG124" s="43"/>
      <c r="AH124" s="27">
        <f t="shared" si="41"/>
        <v>0</v>
      </c>
      <c r="AI124" s="43"/>
      <c r="AJ124" s="27">
        <f t="shared" si="42"/>
        <v>0</v>
      </c>
      <c r="AK124" s="4" t="s">
        <v>175</v>
      </c>
      <c r="AL124" s="57" t="s">
        <v>22</v>
      </c>
      <c r="AM124" s="37"/>
    </row>
    <row r="125" ht="51.75">
      <c r="A125" s="24" t="s">
        <v>173</v>
      </c>
      <c r="B125" s="36" t="s">
        <v>176</v>
      </c>
      <c r="C125" s="48" t="s">
        <v>164</v>
      </c>
      <c r="D125" s="27">
        <v>133193.20000000001</v>
      </c>
      <c r="E125" s="27"/>
      <c r="F125" s="27">
        <f t="shared" si="15"/>
        <v>133193.20000000001</v>
      </c>
      <c r="G125" s="27"/>
      <c r="H125" s="27">
        <f t="shared" si="43"/>
        <v>133193.20000000001</v>
      </c>
      <c r="I125" s="27">
        <v>-95306.899999999994</v>
      </c>
      <c r="J125" s="27">
        <f t="shared" si="30"/>
        <v>37886.300000000017</v>
      </c>
      <c r="K125" s="27"/>
      <c r="L125" s="27">
        <f t="shared" si="31"/>
        <v>37886.300000000017</v>
      </c>
      <c r="M125" s="27"/>
      <c r="N125" s="27">
        <f t="shared" si="32"/>
        <v>37886.300000000017</v>
      </c>
      <c r="O125" s="27">
        <v>0</v>
      </c>
      <c r="P125" s="27"/>
      <c r="Q125" s="27">
        <f t="shared" si="33"/>
        <v>0</v>
      </c>
      <c r="R125" s="27"/>
      <c r="S125" s="27">
        <f t="shared" si="34"/>
        <v>0</v>
      </c>
      <c r="T125" s="27">
        <v>257381.96400000001</v>
      </c>
      <c r="U125" s="27">
        <f t="shared" si="35"/>
        <v>257381.96400000001</v>
      </c>
      <c r="V125" s="27"/>
      <c r="W125" s="27">
        <f t="shared" si="36"/>
        <v>257381.96400000001</v>
      </c>
      <c r="X125" s="27">
        <f>-257381.964+257381.964</f>
        <v>0</v>
      </c>
      <c r="Y125" s="27">
        <f t="shared" si="37"/>
        <v>257381.96400000001</v>
      </c>
      <c r="Z125" s="27">
        <v>0</v>
      </c>
      <c r="AA125" s="27"/>
      <c r="AB125" s="27">
        <f t="shared" si="38"/>
        <v>0</v>
      </c>
      <c r="AC125" s="27"/>
      <c r="AD125" s="27">
        <f t="shared" si="39"/>
        <v>0</v>
      </c>
      <c r="AE125" s="27"/>
      <c r="AF125" s="27">
        <f t="shared" si="40"/>
        <v>0</v>
      </c>
      <c r="AG125" s="27"/>
      <c r="AH125" s="27">
        <f t="shared" si="41"/>
        <v>0</v>
      </c>
      <c r="AI125" s="27"/>
      <c r="AJ125" s="27">
        <f t="shared" si="42"/>
        <v>0</v>
      </c>
      <c r="AK125" s="4" t="s">
        <v>177</v>
      </c>
      <c r="AM125" s="37"/>
    </row>
    <row r="126" ht="51.75">
      <c r="A126" s="24" t="s">
        <v>178</v>
      </c>
      <c r="B126" s="36" t="s">
        <v>179</v>
      </c>
      <c r="C126" s="48" t="s">
        <v>164</v>
      </c>
      <c r="D126" s="27">
        <v>29234.799999999999</v>
      </c>
      <c r="E126" s="27"/>
      <c r="F126" s="27">
        <f t="shared" ref="F126:F181" si="44">D126+E126</f>
        <v>29234.799999999999</v>
      </c>
      <c r="G126" s="27"/>
      <c r="H126" s="27">
        <f t="shared" si="43"/>
        <v>29234.799999999999</v>
      </c>
      <c r="I126" s="27">
        <v>-16354.799999999999</v>
      </c>
      <c r="J126" s="27">
        <f t="shared" si="30"/>
        <v>12880</v>
      </c>
      <c r="K126" s="27"/>
      <c r="L126" s="27">
        <f t="shared" si="31"/>
        <v>12880</v>
      </c>
      <c r="M126" s="27"/>
      <c r="N126" s="27">
        <f t="shared" si="32"/>
        <v>12880</v>
      </c>
      <c r="O126" s="27">
        <v>0</v>
      </c>
      <c r="P126" s="27"/>
      <c r="Q126" s="27">
        <f t="shared" si="33"/>
        <v>0</v>
      </c>
      <c r="R126" s="27"/>
      <c r="S126" s="27">
        <f t="shared" si="34"/>
        <v>0</v>
      </c>
      <c r="T126" s="27"/>
      <c r="U126" s="27">
        <f t="shared" si="35"/>
        <v>0</v>
      </c>
      <c r="V126" s="27"/>
      <c r="W126" s="27">
        <f t="shared" si="36"/>
        <v>0</v>
      </c>
      <c r="X126" s="27"/>
      <c r="Y126" s="27">
        <f t="shared" si="37"/>
        <v>0</v>
      </c>
      <c r="Z126" s="27">
        <v>0</v>
      </c>
      <c r="AA126" s="27"/>
      <c r="AB126" s="27">
        <f t="shared" si="38"/>
        <v>0</v>
      </c>
      <c r="AC126" s="27"/>
      <c r="AD126" s="27">
        <f t="shared" si="39"/>
        <v>0</v>
      </c>
      <c r="AE126" s="27"/>
      <c r="AF126" s="27">
        <f t="shared" si="40"/>
        <v>0</v>
      </c>
      <c r="AG126" s="27"/>
      <c r="AH126" s="27">
        <f t="shared" si="41"/>
        <v>0</v>
      </c>
      <c r="AI126" s="27"/>
      <c r="AJ126" s="27">
        <f t="shared" si="42"/>
        <v>0</v>
      </c>
      <c r="AK126" s="4" t="s">
        <v>180</v>
      </c>
      <c r="AM126" s="37"/>
    </row>
    <row r="127" ht="51.75">
      <c r="A127" s="24" t="s">
        <v>181</v>
      </c>
      <c r="B127" s="36" t="s">
        <v>182</v>
      </c>
      <c r="C127" s="48" t="s">
        <v>164</v>
      </c>
      <c r="D127" s="27">
        <v>8904.5</v>
      </c>
      <c r="E127" s="27"/>
      <c r="F127" s="27">
        <f t="shared" si="44"/>
        <v>8904.5</v>
      </c>
      <c r="G127" s="27"/>
      <c r="H127" s="27">
        <f t="shared" si="43"/>
        <v>8904.5</v>
      </c>
      <c r="I127" s="27"/>
      <c r="J127" s="27">
        <f t="shared" si="30"/>
        <v>8904.5</v>
      </c>
      <c r="K127" s="27"/>
      <c r="L127" s="27">
        <f t="shared" si="31"/>
        <v>8904.5</v>
      </c>
      <c r="M127" s="27"/>
      <c r="N127" s="27">
        <f t="shared" si="32"/>
        <v>8904.5</v>
      </c>
      <c r="O127" s="27">
        <v>91187.899999999994</v>
      </c>
      <c r="P127" s="27"/>
      <c r="Q127" s="27">
        <f t="shared" si="33"/>
        <v>91187.899999999994</v>
      </c>
      <c r="R127" s="27"/>
      <c r="S127" s="27">
        <f t="shared" si="34"/>
        <v>91187.899999999994</v>
      </c>
      <c r="T127" s="27"/>
      <c r="U127" s="27">
        <f t="shared" si="35"/>
        <v>91187.899999999994</v>
      </c>
      <c r="V127" s="27"/>
      <c r="W127" s="27">
        <f t="shared" si="36"/>
        <v>91187.899999999994</v>
      </c>
      <c r="X127" s="27"/>
      <c r="Y127" s="27">
        <f t="shared" si="37"/>
        <v>91187.899999999994</v>
      </c>
      <c r="Z127" s="27">
        <v>0</v>
      </c>
      <c r="AA127" s="27"/>
      <c r="AB127" s="27">
        <f t="shared" si="38"/>
        <v>0</v>
      </c>
      <c r="AC127" s="27"/>
      <c r="AD127" s="27">
        <f t="shared" si="39"/>
        <v>0</v>
      </c>
      <c r="AE127" s="27"/>
      <c r="AF127" s="27">
        <f t="shared" si="40"/>
        <v>0</v>
      </c>
      <c r="AG127" s="27"/>
      <c r="AH127" s="27">
        <f t="shared" si="41"/>
        <v>0</v>
      </c>
      <c r="AI127" s="27"/>
      <c r="AJ127" s="27">
        <f t="shared" si="42"/>
        <v>0</v>
      </c>
      <c r="AK127" s="4" t="s">
        <v>183</v>
      </c>
      <c r="AL127" s="5"/>
      <c r="AM127" s="37"/>
    </row>
    <row r="128" ht="51.75">
      <c r="A128" s="24" t="s">
        <v>184</v>
      </c>
      <c r="B128" s="36" t="s">
        <v>185</v>
      </c>
      <c r="C128" s="48" t="s">
        <v>164</v>
      </c>
      <c r="D128" s="27">
        <v>124696.8</v>
      </c>
      <c r="E128" s="27"/>
      <c r="F128" s="27">
        <f t="shared" si="44"/>
        <v>124696.8</v>
      </c>
      <c r="G128" s="27"/>
      <c r="H128" s="27">
        <f t="shared" si="43"/>
        <v>124696.8</v>
      </c>
      <c r="I128" s="27"/>
      <c r="J128" s="27">
        <f t="shared" si="30"/>
        <v>124696.8</v>
      </c>
      <c r="K128" s="27"/>
      <c r="L128" s="27">
        <f t="shared" si="31"/>
        <v>124696.8</v>
      </c>
      <c r="M128" s="27"/>
      <c r="N128" s="27">
        <f t="shared" si="32"/>
        <v>124696.8</v>
      </c>
      <c r="O128" s="27">
        <v>0</v>
      </c>
      <c r="P128" s="27"/>
      <c r="Q128" s="27">
        <f t="shared" si="33"/>
        <v>0</v>
      </c>
      <c r="R128" s="27"/>
      <c r="S128" s="27">
        <f t="shared" si="34"/>
        <v>0</v>
      </c>
      <c r="T128" s="27"/>
      <c r="U128" s="27">
        <f t="shared" si="35"/>
        <v>0</v>
      </c>
      <c r="V128" s="27"/>
      <c r="W128" s="27">
        <f t="shared" si="36"/>
        <v>0</v>
      </c>
      <c r="X128" s="27"/>
      <c r="Y128" s="27">
        <f t="shared" si="37"/>
        <v>0</v>
      </c>
      <c r="Z128" s="27">
        <v>0</v>
      </c>
      <c r="AA128" s="27"/>
      <c r="AB128" s="27">
        <f t="shared" si="38"/>
        <v>0</v>
      </c>
      <c r="AC128" s="27"/>
      <c r="AD128" s="27">
        <f t="shared" si="39"/>
        <v>0</v>
      </c>
      <c r="AE128" s="27"/>
      <c r="AF128" s="27">
        <f t="shared" si="40"/>
        <v>0</v>
      </c>
      <c r="AG128" s="27"/>
      <c r="AH128" s="27">
        <f t="shared" si="41"/>
        <v>0</v>
      </c>
      <c r="AI128" s="27"/>
      <c r="AJ128" s="27">
        <f t="shared" si="42"/>
        <v>0</v>
      </c>
      <c r="AK128" s="4" t="s">
        <v>186</v>
      </c>
      <c r="AL128" s="5"/>
      <c r="AM128" s="37"/>
    </row>
    <row r="129" ht="51.75">
      <c r="A129" s="24" t="s">
        <v>187</v>
      </c>
      <c r="B129" s="36" t="s">
        <v>188</v>
      </c>
      <c r="C129" s="48" t="s">
        <v>164</v>
      </c>
      <c r="D129" s="27">
        <v>4995.6000000000004</v>
      </c>
      <c r="E129" s="27"/>
      <c r="F129" s="27">
        <f t="shared" si="44"/>
        <v>4995.6000000000004</v>
      </c>
      <c r="G129" s="27">
        <v>19133</v>
      </c>
      <c r="H129" s="27">
        <f t="shared" si="43"/>
        <v>24128.599999999999</v>
      </c>
      <c r="I129" s="27"/>
      <c r="J129" s="27">
        <f t="shared" si="30"/>
        <v>24128.599999999999</v>
      </c>
      <c r="K129" s="27"/>
      <c r="L129" s="27">
        <f t="shared" si="31"/>
        <v>24128.599999999999</v>
      </c>
      <c r="M129" s="27"/>
      <c r="N129" s="27">
        <f t="shared" si="32"/>
        <v>24128.599999999999</v>
      </c>
      <c r="O129" s="27">
        <v>0</v>
      </c>
      <c r="P129" s="27"/>
      <c r="Q129" s="27">
        <f t="shared" si="33"/>
        <v>0</v>
      </c>
      <c r="R129" s="27"/>
      <c r="S129" s="27">
        <f t="shared" si="34"/>
        <v>0</v>
      </c>
      <c r="T129" s="27"/>
      <c r="U129" s="27">
        <f t="shared" si="35"/>
        <v>0</v>
      </c>
      <c r="V129" s="27"/>
      <c r="W129" s="27">
        <f t="shared" si="36"/>
        <v>0</v>
      </c>
      <c r="X129" s="27"/>
      <c r="Y129" s="27">
        <f t="shared" si="37"/>
        <v>0</v>
      </c>
      <c r="Z129" s="27">
        <v>0</v>
      </c>
      <c r="AA129" s="27"/>
      <c r="AB129" s="27">
        <f t="shared" si="38"/>
        <v>0</v>
      </c>
      <c r="AC129" s="27"/>
      <c r="AD129" s="27">
        <f t="shared" si="39"/>
        <v>0</v>
      </c>
      <c r="AE129" s="27"/>
      <c r="AF129" s="27">
        <f t="shared" si="40"/>
        <v>0</v>
      </c>
      <c r="AG129" s="27"/>
      <c r="AH129" s="27">
        <f t="shared" si="41"/>
        <v>0</v>
      </c>
      <c r="AI129" s="27"/>
      <c r="AJ129" s="27">
        <f t="shared" si="42"/>
        <v>0</v>
      </c>
      <c r="AK129" s="4" t="s">
        <v>189</v>
      </c>
      <c r="AM129" s="37"/>
    </row>
    <row r="130" ht="51.75">
      <c r="A130" s="24" t="s">
        <v>190</v>
      </c>
      <c r="B130" s="36" t="s">
        <v>191</v>
      </c>
      <c r="C130" s="48" t="s">
        <v>164</v>
      </c>
      <c r="D130" s="27">
        <v>0</v>
      </c>
      <c r="E130" s="27"/>
      <c r="F130" s="27">
        <f t="shared" si="44"/>
        <v>0</v>
      </c>
      <c r="G130" s="27"/>
      <c r="H130" s="27">
        <f t="shared" si="43"/>
        <v>0</v>
      </c>
      <c r="I130" s="27">
        <v>0</v>
      </c>
      <c r="J130" s="27">
        <f t="shared" si="30"/>
        <v>0</v>
      </c>
      <c r="K130" s="27">
        <v>0</v>
      </c>
      <c r="L130" s="27">
        <f t="shared" si="31"/>
        <v>0</v>
      </c>
      <c r="M130" s="27">
        <v>0</v>
      </c>
      <c r="N130" s="27">
        <f t="shared" si="32"/>
        <v>0</v>
      </c>
      <c r="O130" s="27">
        <v>531902.90000000002</v>
      </c>
      <c r="P130" s="27"/>
      <c r="Q130" s="27">
        <f t="shared" si="33"/>
        <v>531902.90000000002</v>
      </c>
      <c r="R130" s="27"/>
      <c r="S130" s="27">
        <f t="shared" si="34"/>
        <v>531902.90000000002</v>
      </c>
      <c r="T130" s="27">
        <v>-524152.33500000002</v>
      </c>
      <c r="U130" s="27">
        <f t="shared" si="35"/>
        <v>7750.5650000000023</v>
      </c>
      <c r="V130" s="27"/>
      <c r="W130" s="27">
        <f t="shared" si="36"/>
        <v>7750.5650000000023</v>
      </c>
      <c r="X130" s="27"/>
      <c r="Y130" s="27">
        <f t="shared" si="37"/>
        <v>7750.5650000000023</v>
      </c>
      <c r="Z130" s="27">
        <v>0</v>
      </c>
      <c r="AA130" s="27"/>
      <c r="AB130" s="27">
        <f t="shared" si="38"/>
        <v>0</v>
      </c>
      <c r="AC130" s="27"/>
      <c r="AD130" s="27">
        <f t="shared" si="39"/>
        <v>0</v>
      </c>
      <c r="AE130" s="27"/>
      <c r="AF130" s="27">
        <f t="shared" si="40"/>
        <v>0</v>
      </c>
      <c r="AG130" s="27"/>
      <c r="AH130" s="27">
        <f t="shared" si="41"/>
        <v>0</v>
      </c>
      <c r="AI130" s="27"/>
      <c r="AJ130" s="27">
        <f t="shared" si="42"/>
        <v>0</v>
      </c>
      <c r="AK130" s="4" t="s">
        <v>192</v>
      </c>
      <c r="AM130" s="37"/>
    </row>
    <row r="131" ht="51.75">
      <c r="A131" s="24" t="s">
        <v>193</v>
      </c>
      <c r="B131" s="36" t="s">
        <v>194</v>
      </c>
      <c r="C131" s="48" t="s">
        <v>164</v>
      </c>
      <c r="D131" s="27">
        <v>61100.199999999997</v>
      </c>
      <c r="E131" s="27">
        <v>-2593.1999999999998</v>
      </c>
      <c r="F131" s="27">
        <f t="shared" si="44"/>
        <v>58507</v>
      </c>
      <c r="G131" s="27"/>
      <c r="H131" s="27">
        <f t="shared" si="43"/>
        <v>58507</v>
      </c>
      <c r="I131" s="27">
        <v>-58507</v>
      </c>
      <c r="J131" s="27">
        <f t="shared" si="30"/>
        <v>0</v>
      </c>
      <c r="K131" s="27"/>
      <c r="L131" s="27">
        <f t="shared" si="31"/>
        <v>0</v>
      </c>
      <c r="M131" s="27"/>
      <c r="N131" s="27">
        <f t="shared" si="32"/>
        <v>0</v>
      </c>
      <c r="O131" s="27">
        <v>0</v>
      </c>
      <c r="P131" s="27"/>
      <c r="Q131" s="27">
        <f t="shared" si="33"/>
        <v>0</v>
      </c>
      <c r="R131" s="27"/>
      <c r="S131" s="27">
        <f t="shared" si="34"/>
        <v>0</v>
      </c>
      <c r="T131" s="27">
        <v>66970.600999999995</v>
      </c>
      <c r="U131" s="27">
        <f t="shared" si="35"/>
        <v>66970.600999999995</v>
      </c>
      <c r="V131" s="27"/>
      <c r="W131" s="27">
        <f t="shared" si="36"/>
        <v>66970.600999999995</v>
      </c>
      <c r="X131" s="27"/>
      <c r="Y131" s="27">
        <f t="shared" si="37"/>
        <v>66970.600999999995</v>
      </c>
      <c r="Z131" s="27">
        <v>0</v>
      </c>
      <c r="AA131" s="27"/>
      <c r="AB131" s="27">
        <f t="shared" si="38"/>
        <v>0</v>
      </c>
      <c r="AC131" s="27"/>
      <c r="AD131" s="27">
        <f t="shared" si="39"/>
        <v>0</v>
      </c>
      <c r="AE131" s="27"/>
      <c r="AF131" s="27">
        <f t="shared" si="40"/>
        <v>0</v>
      </c>
      <c r="AG131" s="27"/>
      <c r="AH131" s="27">
        <f t="shared" si="41"/>
        <v>0</v>
      </c>
      <c r="AI131" s="27"/>
      <c r="AJ131" s="27">
        <f t="shared" si="42"/>
        <v>0</v>
      </c>
      <c r="AK131" s="4" t="s">
        <v>195</v>
      </c>
      <c r="AM131" s="37"/>
    </row>
    <row r="132" ht="51.75">
      <c r="A132" s="24" t="s">
        <v>196</v>
      </c>
      <c r="B132" s="36" t="s">
        <v>197</v>
      </c>
      <c r="C132" s="48" t="s">
        <v>164</v>
      </c>
      <c r="D132" s="27">
        <v>98254</v>
      </c>
      <c r="E132" s="27"/>
      <c r="F132" s="27">
        <f t="shared" si="44"/>
        <v>98254</v>
      </c>
      <c r="G132" s="27"/>
      <c r="H132" s="27">
        <f t="shared" si="43"/>
        <v>98254</v>
      </c>
      <c r="I132" s="27">
        <v>-98254</v>
      </c>
      <c r="J132" s="27">
        <f t="shared" si="30"/>
        <v>0</v>
      </c>
      <c r="K132" s="27"/>
      <c r="L132" s="27">
        <f t="shared" si="31"/>
        <v>0</v>
      </c>
      <c r="M132" s="27"/>
      <c r="N132" s="27">
        <f t="shared" si="32"/>
        <v>0</v>
      </c>
      <c r="O132" s="27">
        <v>0</v>
      </c>
      <c r="P132" s="27"/>
      <c r="Q132" s="27">
        <f t="shared" si="33"/>
        <v>0</v>
      </c>
      <c r="R132" s="27"/>
      <c r="S132" s="27">
        <f t="shared" si="34"/>
        <v>0</v>
      </c>
      <c r="T132" s="27">
        <v>98254</v>
      </c>
      <c r="U132" s="27">
        <f t="shared" si="35"/>
        <v>98254</v>
      </c>
      <c r="V132" s="27"/>
      <c r="W132" s="27">
        <f t="shared" si="36"/>
        <v>98254</v>
      </c>
      <c r="X132" s="27"/>
      <c r="Y132" s="27">
        <f t="shared" si="37"/>
        <v>98254</v>
      </c>
      <c r="Z132" s="27">
        <v>0</v>
      </c>
      <c r="AA132" s="27"/>
      <c r="AB132" s="27">
        <f t="shared" si="38"/>
        <v>0</v>
      </c>
      <c r="AC132" s="27"/>
      <c r="AD132" s="27">
        <f t="shared" si="39"/>
        <v>0</v>
      </c>
      <c r="AE132" s="27"/>
      <c r="AF132" s="27">
        <f t="shared" si="40"/>
        <v>0</v>
      </c>
      <c r="AG132" s="27"/>
      <c r="AH132" s="27">
        <f t="shared" si="41"/>
        <v>0</v>
      </c>
      <c r="AI132" s="27"/>
      <c r="AJ132" s="27">
        <f t="shared" si="42"/>
        <v>0</v>
      </c>
      <c r="AK132" s="4" t="s">
        <v>198</v>
      </c>
      <c r="AM132" s="37"/>
    </row>
    <row r="133" ht="51.75">
      <c r="A133" s="24" t="s">
        <v>199</v>
      </c>
      <c r="B133" s="36" t="s">
        <v>200</v>
      </c>
      <c r="C133" s="48" t="s">
        <v>164</v>
      </c>
      <c r="D133" s="27">
        <v>3576.9000000000001</v>
      </c>
      <c r="E133" s="27"/>
      <c r="F133" s="27">
        <f t="shared" si="44"/>
        <v>3576.9000000000001</v>
      </c>
      <c r="G133" s="27"/>
      <c r="H133" s="27">
        <f t="shared" si="43"/>
        <v>3576.9000000000001</v>
      </c>
      <c r="I133" s="27"/>
      <c r="J133" s="27">
        <f t="shared" si="30"/>
        <v>3576.9000000000001</v>
      </c>
      <c r="K133" s="27"/>
      <c r="L133" s="27">
        <f t="shared" si="31"/>
        <v>3576.9000000000001</v>
      </c>
      <c r="M133" s="27"/>
      <c r="N133" s="27">
        <f t="shared" si="32"/>
        <v>3576.9000000000001</v>
      </c>
      <c r="O133" s="27">
        <v>0</v>
      </c>
      <c r="P133" s="27"/>
      <c r="Q133" s="27">
        <f t="shared" si="33"/>
        <v>0</v>
      </c>
      <c r="R133" s="27"/>
      <c r="S133" s="27">
        <f t="shared" si="34"/>
        <v>0</v>
      </c>
      <c r="T133" s="27"/>
      <c r="U133" s="27">
        <f t="shared" si="35"/>
        <v>0</v>
      </c>
      <c r="V133" s="27"/>
      <c r="W133" s="27">
        <f t="shared" si="36"/>
        <v>0</v>
      </c>
      <c r="X133" s="27"/>
      <c r="Y133" s="27">
        <f t="shared" si="37"/>
        <v>0</v>
      </c>
      <c r="Z133" s="27">
        <v>0</v>
      </c>
      <c r="AA133" s="27"/>
      <c r="AB133" s="27">
        <f t="shared" si="38"/>
        <v>0</v>
      </c>
      <c r="AC133" s="27"/>
      <c r="AD133" s="27">
        <f t="shared" si="39"/>
        <v>0</v>
      </c>
      <c r="AE133" s="27"/>
      <c r="AF133" s="27">
        <f t="shared" si="40"/>
        <v>0</v>
      </c>
      <c r="AG133" s="27"/>
      <c r="AH133" s="27">
        <f t="shared" si="41"/>
        <v>0</v>
      </c>
      <c r="AI133" s="27"/>
      <c r="AJ133" s="27">
        <f t="shared" si="42"/>
        <v>0</v>
      </c>
      <c r="AK133" s="4" t="s">
        <v>201</v>
      </c>
      <c r="AM133" s="37"/>
    </row>
    <row r="134" ht="51.75" hidden="1">
      <c r="A134" s="56" t="s">
        <v>196</v>
      </c>
      <c r="B134" s="36" t="s">
        <v>163</v>
      </c>
      <c r="C134" s="48" t="s">
        <v>164</v>
      </c>
      <c r="D134" s="27"/>
      <c r="E134" s="27"/>
      <c r="F134" s="27">
        <f t="shared" si="44"/>
        <v>0</v>
      </c>
      <c r="G134" s="43"/>
      <c r="H134" s="27">
        <f t="shared" si="43"/>
        <v>0</v>
      </c>
      <c r="I134" s="43"/>
      <c r="J134" s="27">
        <f t="shared" si="30"/>
        <v>0</v>
      </c>
      <c r="K134" s="43"/>
      <c r="L134" s="27">
        <f t="shared" si="31"/>
        <v>0</v>
      </c>
      <c r="M134" s="43"/>
      <c r="N134" s="27">
        <f t="shared" si="32"/>
        <v>0</v>
      </c>
      <c r="O134" s="27"/>
      <c r="P134" s="27"/>
      <c r="Q134" s="27">
        <f t="shared" si="33"/>
        <v>0</v>
      </c>
      <c r="R134" s="43"/>
      <c r="S134" s="27">
        <f t="shared" si="34"/>
        <v>0</v>
      </c>
      <c r="T134" s="43"/>
      <c r="U134" s="27">
        <f t="shared" si="35"/>
        <v>0</v>
      </c>
      <c r="V134" s="43"/>
      <c r="W134" s="27">
        <f t="shared" si="36"/>
        <v>0</v>
      </c>
      <c r="X134" s="43"/>
      <c r="Y134" s="27">
        <f t="shared" si="37"/>
        <v>0</v>
      </c>
      <c r="Z134" s="27"/>
      <c r="AA134" s="27"/>
      <c r="AB134" s="27">
        <f t="shared" si="38"/>
        <v>0</v>
      </c>
      <c r="AC134" s="43"/>
      <c r="AD134" s="27">
        <f t="shared" si="39"/>
        <v>0</v>
      </c>
      <c r="AE134" s="43"/>
      <c r="AF134" s="27">
        <f t="shared" si="40"/>
        <v>0</v>
      </c>
      <c r="AG134" s="43"/>
      <c r="AH134" s="27">
        <f t="shared" si="41"/>
        <v>0</v>
      </c>
      <c r="AI134" s="43"/>
      <c r="AJ134" s="27">
        <f t="shared" si="42"/>
        <v>0</v>
      </c>
      <c r="AK134" s="4" t="s">
        <v>202</v>
      </c>
      <c r="AL134" s="57" t="s">
        <v>22</v>
      </c>
      <c r="AM134" s="37"/>
    </row>
    <row r="135" ht="51.75">
      <c r="A135" s="24" t="s">
        <v>203</v>
      </c>
      <c r="B135" s="62" t="s">
        <v>204</v>
      </c>
      <c r="C135" s="48" t="s">
        <v>164</v>
      </c>
      <c r="D135" s="27"/>
      <c r="E135" s="27"/>
      <c r="F135" s="27"/>
      <c r="G135" s="27">
        <v>24687.203000000001</v>
      </c>
      <c r="H135" s="27">
        <f t="shared" si="43"/>
        <v>24687.203000000001</v>
      </c>
      <c r="I135" s="27">
        <v>63799.163</v>
      </c>
      <c r="J135" s="27">
        <f t="shared" si="30"/>
        <v>88486.366000000009</v>
      </c>
      <c r="K135" s="27"/>
      <c r="L135" s="27">
        <f t="shared" si="31"/>
        <v>88486.366000000009</v>
      </c>
      <c r="M135" s="27"/>
      <c r="N135" s="27">
        <f t="shared" si="32"/>
        <v>88486.366000000009</v>
      </c>
      <c r="O135" s="27"/>
      <c r="P135" s="27"/>
      <c r="Q135" s="27"/>
      <c r="R135" s="27"/>
      <c r="S135" s="27">
        <f t="shared" si="34"/>
        <v>0</v>
      </c>
      <c r="T135" s="27"/>
      <c r="U135" s="27">
        <f t="shared" si="35"/>
        <v>0</v>
      </c>
      <c r="V135" s="27"/>
      <c r="W135" s="27">
        <f t="shared" si="36"/>
        <v>0</v>
      </c>
      <c r="X135" s="27"/>
      <c r="Y135" s="27">
        <f t="shared" si="37"/>
        <v>0</v>
      </c>
      <c r="Z135" s="27"/>
      <c r="AA135" s="27"/>
      <c r="AB135" s="27"/>
      <c r="AC135" s="27"/>
      <c r="AD135" s="27">
        <f t="shared" si="39"/>
        <v>0</v>
      </c>
      <c r="AE135" s="27"/>
      <c r="AF135" s="27">
        <f t="shared" si="40"/>
        <v>0</v>
      </c>
      <c r="AG135" s="27"/>
      <c r="AH135" s="27">
        <f t="shared" si="41"/>
        <v>0</v>
      </c>
      <c r="AI135" s="27"/>
      <c r="AJ135" s="27">
        <f t="shared" si="42"/>
        <v>0</v>
      </c>
      <c r="AK135" s="4" t="s">
        <v>205</v>
      </c>
      <c r="AL135" s="5"/>
      <c r="AM135" s="37"/>
    </row>
    <row r="136" ht="51.75">
      <c r="A136" s="24" t="s">
        <v>206</v>
      </c>
      <c r="B136" s="62" t="s">
        <v>207</v>
      </c>
      <c r="C136" s="48" t="s">
        <v>164</v>
      </c>
      <c r="D136" s="27"/>
      <c r="E136" s="27"/>
      <c r="F136" s="27"/>
      <c r="G136" s="27">
        <v>32097.933000000001</v>
      </c>
      <c r="H136" s="27">
        <f t="shared" si="43"/>
        <v>32097.933000000001</v>
      </c>
      <c r="I136" s="27"/>
      <c r="J136" s="27">
        <f t="shared" si="30"/>
        <v>32097.933000000001</v>
      </c>
      <c r="K136" s="27"/>
      <c r="L136" s="27">
        <f t="shared" si="31"/>
        <v>32097.933000000001</v>
      </c>
      <c r="M136" s="27"/>
      <c r="N136" s="27">
        <f t="shared" si="32"/>
        <v>32097.933000000001</v>
      </c>
      <c r="O136" s="27"/>
      <c r="P136" s="27"/>
      <c r="Q136" s="27"/>
      <c r="R136" s="27"/>
      <c r="S136" s="27">
        <f t="shared" si="34"/>
        <v>0</v>
      </c>
      <c r="T136" s="27"/>
      <c r="U136" s="27">
        <f t="shared" si="35"/>
        <v>0</v>
      </c>
      <c r="V136" s="27"/>
      <c r="W136" s="27">
        <f t="shared" si="36"/>
        <v>0</v>
      </c>
      <c r="X136" s="27"/>
      <c r="Y136" s="27">
        <f t="shared" si="37"/>
        <v>0</v>
      </c>
      <c r="Z136" s="27"/>
      <c r="AA136" s="27"/>
      <c r="AB136" s="27"/>
      <c r="AC136" s="27"/>
      <c r="AD136" s="27">
        <f t="shared" si="39"/>
        <v>0</v>
      </c>
      <c r="AE136" s="27"/>
      <c r="AF136" s="27">
        <f t="shared" si="40"/>
        <v>0</v>
      </c>
      <c r="AG136" s="27"/>
      <c r="AH136" s="27">
        <f t="shared" si="41"/>
        <v>0</v>
      </c>
      <c r="AI136" s="27"/>
      <c r="AJ136" s="27">
        <f t="shared" si="42"/>
        <v>0</v>
      </c>
      <c r="AK136" s="4" t="s">
        <v>167</v>
      </c>
      <c r="AL136" s="5"/>
      <c r="AM136" s="37"/>
    </row>
    <row r="137" ht="51.75">
      <c r="A137" s="24" t="s">
        <v>208</v>
      </c>
      <c r="B137" s="62" t="s">
        <v>209</v>
      </c>
      <c r="C137" s="48" t="s">
        <v>164</v>
      </c>
      <c r="D137" s="27"/>
      <c r="E137" s="27"/>
      <c r="F137" s="27"/>
      <c r="G137" s="27"/>
      <c r="H137" s="27"/>
      <c r="I137" s="27"/>
      <c r="J137" s="27"/>
      <c r="K137" s="27"/>
      <c r="L137" s="27"/>
      <c r="M137" s="27">
        <v>44.774999999999999</v>
      </c>
      <c r="N137" s="27">
        <f t="shared" si="32"/>
        <v>44.774999999999999</v>
      </c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>
        <f t="shared" si="37"/>
        <v>0</v>
      </c>
      <c r="Z137" s="27"/>
      <c r="AA137" s="27"/>
      <c r="AB137" s="27"/>
      <c r="AC137" s="27"/>
      <c r="AD137" s="27"/>
      <c r="AE137" s="27"/>
      <c r="AF137" s="27"/>
      <c r="AG137" s="27"/>
      <c r="AH137" s="27"/>
      <c r="AI137" s="27"/>
      <c r="AJ137" s="27">
        <f t="shared" si="42"/>
        <v>0</v>
      </c>
      <c r="AK137" s="4" t="s">
        <v>210</v>
      </c>
      <c r="AL137" s="5"/>
      <c r="AM137" s="37"/>
    </row>
    <row r="138" ht="51.75">
      <c r="A138" s="24" t="s">
        <v>211</v>
      </c>
      <c r="B138" s="62" t="s">
        <v>212</v>
      </c>
      <c r="C138" s="48" t="s">
        <v>164</v>
      </c>
      <c r="D138" s="27"/>
      <c r="E138" s="27"/>
      <c r="F138" s="27"/>
      <c r="G138" s="27"/>
      <c r="H138" s="27"/>
      <c r="I138" s="27"/>
      <c r="J138" s="27"/>
      <c r="K138" s="27"/>
      <c r="L138" s="27"/>
      <c r="M138" s="27">
        <v>45</v>
      </c>
      <c r="N138" s="27">
        <f t="shared" si="32"/>
        <v>45</v>
      </c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>
        <f t="shared" si="37"/>
        <v>0</v>
      </c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>
        <f t="shared" si="42"/>
        <v>0</v>
      </c>
      <c r="AK138" s="4" t="s">
        <v>213</v>
      </c>
      <c r="AL138" s="5"/>
      <c r="AM138" s="37"/>
    </row>
    <row r="139" s="73" customFormat="1" ht="33.75" hidden="1" customHeight="1">
      <c r="A139" s="74"/>
      <c r="B139" s="75" t="s">
        <v>214</v>
      </c>
      <c r="C139" s="76" t="s">
        <v>19</v>
      </c>
      <c r="D139" s="77">
        <f>D140+D141</f>
        <v>67075.5</v>
      </c>
      <c r="E139" s="77">
        <f>E140+E141</f>
        <v>0</v>
      </c>
      <c r="F139" s="77">
        <f t="shared" si="44"/>
        <v>67075.5</v>
      </c>
      <c r="G139" s="77">
        <f>G140+G141</f>
        <v>-67075.5</v>
      </c>
      <c r="H139" s="77">
        <f t="shared" si="43"/>
        <v>0</v>
      </c>
      <c r="I139" s="78">
        <f>I140+I141</f>
        <v>0</v>
      </c>
      <c r="J139" s="77">
        <f t="shared" si="30"/>
        <v>0</v>
      </c>
      <c r="K139" s="78">
        <f>K140+K141</f>
        <v>0</v>
      </c>
      <c r="L139" s="77">
        <f t="shared" si="31"/>
        <v>0</v>
      </c>
      <c r="M139" s="77">
        <f>M140+M141</f>
        <v>0</v>
      </c>
      <c r="N139" s="77">
        <f t="shared" si="32"/>
        <v>0</v>
      </c>
      <c r="O139" s="77">
        <f>O140+O141</f>
        <v>0</v>
      </c>
      <c r="P139" s="77">
        <f>P140+P141</f>
        <v>0</v>
      </c>
      <c r="Q139" s="77">
        <f t="shared" si="33"/>
        <v>0</v>
      </c>
      <c r="R139" s="77">
        <f>R140+R141</f>
        <v>0</v>
      </c>
      <c r="S139" s="77">
        <f t="shared" si="34"/>
        <v>0</v>
      </c>
      <c r="T139" s="78">
        <f>T140+T141</f>
        <v>0</v>
      </c>
      <c r="U139" s="77">
        <f t="shared" si="35"/>
        <v>0</v>
      </c>
      <c r="V139" s="78">
        <f>V140+V141</f>
        <v>0</v>
      </c>
      <c r="W139" s="77">
        <f t="shared" si="36"/>
        <v>0</v>
      </c>
      <c r="X139" s="77">
        <f>X140+X141</f>
        <v>0</v>
      </c>
      <c r="Y139" s="77">
        <f t="shared" si="37"/>
        <v>0</v>
      </c>
      <c r="Z139" s="77">
        <f>Z140+Z141</f>
        <v>0</v>
      </c>
      <c r="AA139" s="77">
        <f>AA140+AA141</f>
        <v>0</v>
      </c>
      <c r="AB139" s="77">
        <f t="shared" si="38"/>
        <v>0</v>
      </c>
      <c r="AC139" s="77">
        <f>AC140+AC141</f>
        <v>0</v>
      </c>
      <c r="AD139" s="77">
        <f t="shared" si="39"/>
        <v>0</v>
      </c>
      <c r="AE139" s="77">
        <f>AE140+AE141</f>
        <v>0</v>
      </c>
      <c r="AF139" s="77">
        <f t="shared" si="40"/>
        <v>0</v>
      </c>
      <c r="AG139" s="77">
        <f>AG140+AG141</f>
        <v>0</v>
      </c>
      <c r="AH139" s="77">
        <f t="shared" si="41"/>
        <v>0</v>
      </c>
      <c r="AI139" s="77">
        <f>AI140+AI141</f>
        <v>0</v>
      </c>
      <c r="AJ139" s="77">
        <f t="shared" si="42"/>
        <v>0</v>
      </c>
      <c r="AK139" s="79"/>
      <c r="AL139" s="80" t="s">
        <v>22</v>
      </c>
      <c r="AM139" s="73"/>
      <c r="AN139" s="73"/>
      <c r="AO139" s="73"/>
    </row>
    <row r="140" ht="51.75" hidden="1">
      <c r="A140" s="56" t="s">
        <v>215</v>
      </c>
      <c r="B140" s="36" t="s">
        <v>216</v>
      </c>
      <c r="C140" s="41" t="s">
        <v>30</v>
      </c>
      <c r="D140" s="27">
        <v>12123.9</v>
      </c>
      <c r="E140" s="27"/>
      <c r="F140" s="27">
        <f t="shared" si="44"/>
        <v>12123.9</v>
      </c>
      <c r="G140" s="43">
        <v>-12123.9</v>
      </c>
      <c r="H140" s="27">
        <f t="shared" si="43"/>
        <v>0</v>
      </c>
      <c r="I140" s="43"/>
      <c r="J140" s="27">
        <f t="shared" si="30"/>
        <v>0</v>
      </c>
      <c r="K140" s="43"/>
      <c r="L140" s="27">
        <f t="shared" si="31"/>
        <v>0</v>
      </c>
      <c r="M140" s="43"/>
      <c r="N140" s="27">
        <f t="shared" si="32"/>
        <v>0</v>
      </c>
      <c r="O140" s="27">
        <v>0</v>
      </c>
      <c r="P140" s="27"/>
      <c r="Q140" s="27">
        <f t="shared" si="33"/>
        <v>0</v>
      </c>
      <c r="R140" s="43"/>
      <c r="S140" s="27">
        <f t="shared" si="34"/>
        <v>0</v>
      </c>
      <c r="T140" s="43"/>
      <c r="U140" s="27">
        <f t="shared" si="35"/>
        <v>0</v>
      </c>
      <c r="V140" s="43"/>
      <c r="W140" s="27">
        <f t="shared" si="36"/>
        <v>0</v>
      </c>
      <c r="X140" s="43"/>
      <c r="Y140" s="27">
        <f t="shared" si="37"/>
        <v>0</v>
      </c>
      <c r="Z140" s="27">
        <v>0</v>
      </c>
      <c r="AA140" s="27"/>
      <c r="AB140" s="27">
        <f t="shared" si="38"/>
        <v>0</v>
      </c>
      <c r="AC140" s="43"/>
      <c r="AD140" s="27">
        <f t="shared" si="39"/>
        <v>0</v>
      </c>
      <c r="AE140" s="43"/>
      <c r="AF140" s="27">
        <f t="shared" si="40"/>
        <v>0</v>
      </c>
      <c r="AG140" s="43"/>
      <c r="AH140" s="27">
        <f t="shared" si="41"/>
        <v>0</v>
      </c>
      <c r="AI140" s="43"/>
      <c r="AJ140" s="27">
        <f t="shared" si="42"/>
        <v>0</v>
      </c>
      <c r="AK140" s="4" t="s">
        <v>217</v>
      </c>
      <c r="AL140" s="81">
        <v>0</v>
      </c>
      <c r="AM140" s="37"/>
    </row>
    <row r="141" ht="51.75" hidden="1">
      <c r="A141" s="56" t="s">
        <v>206</v>
      </c>
      <c r="B141" s="36" t="s">
        <v>218</v>
      </c>
      <c r="C141" s="82" t="s">
        <v>30</v>
      </c>
      <c r="D141" s="27">
        <v>54951.599999999999</v>
      </c>
      <c r="E141" s="27"/>
      <c r="F141" s="27">
        <f t="shared" si="44"/>
        <v>54951.599999999999</v>
      </c>
      <c r="G141" s="43">
        <v>-54951.599999999999</v>
      </c>
      <c r="H141" s="27">
        <f t="shared" si="43"/>
        <v>0</v>
      </c>
      <c r="I141" s="43"/>
      <c r="J141" s="27">
        <f t="shared" si="30"/>
        <v>0</v>
      </c>
      <c r="K141" s="43"/>
      <c r="L141" s="27">
        <f t="shared" si="31"/>
        <v>0</v>
      </c>
      <c r="M141" s="43"/>
      <c r="N141" s="27">
        <f t="shared" si="32"/>
        <v>0</v>
      </c>
      <c r="O141" s="27">
        <v>0</v>
      </c>
      <c r="P141" s="27"/>
      <c r="Q141" s="27">
        <f t="shared" si="33"/>
        <v>0</v>
      </c>
      <c r="R141" s="43"/>
      <c r="S141" s="27">
        <f t="shared" si="34"/>
        <v>0</v>
      </c>
      <c r="T141" s="43"/>
      <c r="U141" s="27">
        <f t="shared" si="35"/>
        <v>0</v>
      </c>
      <c r="V141" s="43"/>
      <c r="W141" s="27">
        <f t="shared" si="36"/>
        <v>0</v>
      </c>
      <c r="X141" s="43"/>
      <c r="Y141" s="27">
        <f t="shared" si="37"/>
        <v>0</v>
      </c>
      <c r="Z141" s="27">
        <v>0</v>
      </c>
      <c r="AA141" s="27"/>
      <c r="AB141" s="27">
        <f t="shared" si="38"/>
        <v>0</v>
      </c>
      <c r="AC141" s="43"/>
      <c r="AD141" s="27">
        <f t="shared" si="39"/>
        <v>0</v>
      </c>
      <c r="AE141" s="43"/>
      <c r="AF141" s="27">
        <f t="shared" si="40"/>
        <v>0</v>
      </c>
      <c r="AG141" s="43"/>
      <c r="AH141" s="27">
        <f t="shared" si="41"/>
        <v>0</v>
      </c>
      <c r="AI141" s="43"/>
      <c r="AJ141" s="27">
        <f t="shared" si="42"/>
        <v>0</v>
      </c>
      <c r="AK141" s="4" t="s">
        <v>219</v>
      </c>
      <c r="AL141" s="81">
        <v>0</v>
      </c>
      <c r="AM141" s="37"/>
    </row>
    <row r="142" s="17" customFormat="1" ht="33.75" customHeight="1">
      <c r="A142" s="18"/>
      <c r="B142" s="19" t="s">
        <v>220</v>
      </c>
      <c r="C142" s="20" t="s">
        <v>19</v>
      </c>
      <c r="D142" s="21">
        <f>D143+D144+D145+D146+D147+D148+D149+D150+D151+D152+D153+D154+D155+D156+D157+D158+D159+D160+D161+D162+D163</f>
        <v>30099.799999999992</v>
      </c>
      <c r="E142" s="21">
        <f>E143+E144+E145+E146+E147+E148+E149+E150+E151+E152+E153+E154+E155+E156+E157+E158+E159+E160+E161+E162+E163</f>
        <v>-4809.567</v>
      </c>
      <c r="F142" s="21">
        <f t="shared" si="44"/>
        <v>25290.232999999993</v>
      </c>
      <c r="G142" s="21">
        <f>G143+G144+G145+G146+G147+G148+G149+G150+G151+G152+G153+G154+G155+G156+G157+G158+G159+G160+G161+G162+G163+G164</f>
        <v>21177.657999999999</v>
      </c>
      <c r="H142" s="21">
        <f t="shared" si="43"/>
        <v>46467.890999999989</v>
      </c>
      <c r="I142" s="21">
        <f>I143+I144+I145+I146+I147+I148+I149+I150+I151+I152+I153+I154+I155+I156+I157+I158+I159+I160+I161+I162+I163+I164</f>
        <v>-90.280000000000001</v>
      </c>
      <c r="J142" s="21">
        <f t="shared" si="30"/>
        <v>46377.61099999999</v>
      </c>
      <c r="K142" s="21">
        <f>K143+K144+K145+K146+K147+K148+K149+K150+K151+K152+K153+K154+K155+K156+K157+K158+K159+K160+K161+K162+K163+K164</f>
        <v>0</v>
      </c>
      <c r="L142" s="21">
        <f t="shared" si="31"/>
        <v>46377.61099999999</v>
      </c>
      <c r="M142" s="21">
        <f>M143+M144+M145+M146+M147+M148+M149+M150+M151+M152+M153+M154+M155+M156+M157+M158+M159+M160+M161+M162+M163+M164</f>
        <v>-422.07999999999998</v>
      </c>
      <c r="N142" s="21">
        <f t="shared" si="32"/>
        <v>45955.530999999988</v>
      </c>
      <c r="O142" s="21">
        <f>O143+O144+O145+O146+O147+O148+O149+O150+O151+O152+O153+O154+O155+O156+O157+O158+O159+O160+O161+O162+O163</f>
        <v>89360.399999999994</v>
      </c>
      <c r="P142" s="49">
        <f>P143+P144+P145+P146+P147+P148+P149+P150+P151+P152+P153+P154+P155+P156+P157+P158+P159+P160+P161+P162+P163</f>
        <v>-1302</v>
      </c>
      <c r="Q142" s="21">
        <f t="shared" si="33"/>
        <v>88058.399999999994</v>
      </c>
      <c r="R142" s="49">
        <f>R143+R144+R145+R146+R147+R148+R149+R150+R151+R152+R153+R154+R155+R156+R157+R158+R159+R160+R161+R162+R163+R164</f>
        <v>-17269.299999999996</v>
      </c>
      <c r="S142" s="21">
        <f t="shared" si="34"/>
        <v>70789.100000000006</v>
      </c>
      <c r="T142" s="21">
        <f>T143+T144+T145+T146+T147+T148+T149+T150+T151+T152+T153+T154+T155+T156+T157+T158+T159+T160+T161+T162+T163+T164</f>
        <v>0</v>
      </c>
      <c r="U142" s="21">
        <f t="shared" si="35"/>
        <v>70789.100000000006</v>
      </c>
      <c r="V142" s="21">
        <f>V143+V144+V145+V146+V147+V148+V149+V150+V151+V152+V153+V154+V155+V156+V157+V158+V159+V160+V161+V162+V163+V164</f>
        <v>0</v>
      </c>
      <c r="W142" s="21">
        <f t="shared" si="36"/>
        <v>70789.100000000006</v>
      </c>
      <c r="X142" s="21">
        <f>X143+X144+X145+X146+X147+X148+X149+X150+X151+X152+X153+X154+X155+X156+X157+X158+X159+X160+X161+X162+X163+X164</f>
        <v>0</v>
      </c>
      <c r="Y142" s="21">
        <f t="shared" si="37"/>
        <v>70789.100000000006</v>
      </c>
      <c r="Z142" s="21">
        <f>Z143+Z144+Z145+Z146+Z147+Z148+Z149+Z150+Z151+Z152+Z153+Z154+Z155+Z156+Z157+Z158+Z159+Z160+Z161+Z162+Z163</f>
        <v>51708.000000000015</v>
      </c>
      <c r="AA142" s="49">
        <f>AA143+AA144+AA145+AA146+AA147+AA148+AA149+AA150+AA151+AA152+AA153+AA154+AA155+AA156+AA157+AA158+AA159+AA160+AA161+AA162+AA163</f>
        <v>0</v>
      </c>
      <c r="AB142" s="21">
        <f t="shared" si="38"/>
        <v>51708.000000000015</v>
      </c>
      <c r="AC142" s="49">
        <f>AC143+AC144+AC145+AC146+AC147+AC148+AC149+AC150+AC151+AC152+AC153+AC154+AC155+AC156+AC157+AC158+AC159+AC160+AC161+AC162+AC163+AC164</f>
        <v>21654.799999999999</v>
      </c>
      <c r="AD142" s="21">
        <f t="shared" si="39"/>
        <v>73362.800000000017</v>
      </c>
      <c r="AE142" s="21">
        <f>AE143+AE144+AE145+AE146+AE147+AE148+AE149+AE150+AE151+AE152+AE153+AE154+AE155+AE156+AE157+AE158+AE159+AE160+AE161+AE162+AE163+AE164</f>
        <v>0</v>
      </c>
      <c r="AF142" s="21">
        <f t="shared" si="40"/>
        <v>73362.800000000017</v>
      </c>
      <c r="AG142" s="21">
        <f>AG143+AG144+AG145+AG146+AG147+AG148+AG149+AG150+AG151+AG152+AG153+AG154+AG155+AG156+AG157+AG158+AG159+AG160+AG161+AG162+AG163+AG164</f>
        <v>0</v>
      </c>
      <c r="AH142" s="21">
        <f t="shared" si="41"/>
        <v>73362.800000000017</v>
      </c>
      <c r="AI142" s="21">
        <f>AI143+AI144+AI145+AI146+AI147+AI148+AI149+AI150+AI151+AI152+AI153+AI154+AI155+AI156+AI157+AI158+AI159+AI160+AI161+AI162+AI163+AI164</f>
        <v>0</v>
      </c>
      <c r="AJ142" s="21">
        <f t="shared" si="42"/>
        <v>73362.800000000017</v>
      </c>
      <c r="AK142" s="22"/>
      <c r="AL142" s="23"/>
      <c r="AM142" s="17"/>
      <c r="AN142" s="17"/>
      <c r="AO142" s="17"/>
    </row>
    <row r="143" ht="51.75">
      <c r="A143" s="24" t="s">
        <v>221</v>
      </c>
      <c r="B143" s="36" t="s">
        <v>222</v>
      </c>
      <c r="C143" s="41" t="s">
        <v>30</v>
      </c>
      <c r="D143" s="27">
        <v>14551.799999999999</v>
      </c>
      <c r="E143" s="27">
        <v>-4994.6999999999998</v>
      </c>
      <c r="F143" s="27">
        <f t="shared" si="44"/>
        <v>9557.0999999999985</v>
      </c>
      <c r="G143" s="27"/>
      <c r="H143" s="27">
        <f t="shared" si="43"/>
        <v>9557.0999999999985</v>
      </c>
      <c r="I143" s="27">
        <v>-90.280000000000001</v>
      </c>
      <c r="J143" s="27">
        <f t="shared" si="30"/>
        <v>9466.8199999999979</v>
      </c>
      <c r="K143" s="27"/>
      <c r="L143" s="27">
        <f t="shared" si="31"/>
        <v>9466.8199999999979</v>
      </c>
      <c r="M143" s="27">
        <v>-422.07999999999998</v>
      </c>
      <c r="N143" s="27">
        <f t="shared" si="32"/>
        <v>9044.739999999998</v>
      </c>
      <c r="O143" s="27">
        <v>0</v>
      </c>
      <c r="P143" s="27"/>
      <c r="Q143" s="27">
        <f t="shared" si="33"/>
        <v>0</v>
      </c>
      <c r="R143" s="27"/>
      <c r="S143" s="27">
        <f t="shared" si="34"/>
        <v>0</v>
      </c>
      <c r="T143" s="27"/>
      <c r="U143" s="27">
        <f t="shared" si="35"/>
        <v>0</v>
      </c>
      <c r="V143" s="27"/>
      <c r="W143" s="27">
        <f t="shared" si="36"/>
        <v>0</v>
      </c>
      <c r="X143" s="27"/>
      <c r="Y143" s="27">
        <f t="shared" si="37"/>
        <v>0</v>
      </c>
      <c r="Z143" s="27">
        <v>0</v>
      </c>
      <c r="AA143" s="27"/>
      <c r="AB143" s="27">
        <f t="shared" si="38"/>
        <v>0</v>
      </c>
      <c r="AC143" s="27"/>
      <c r="AD143" s="27">
        <f t="shared" si="39"/>
        <v>0</v>
      </c>
      <c r="AE143" s="27"/>
      <c r="AF143" s="27">
        <f t="shared" si="40"/>
        <v>0</v>
      </c>
      <c r="AG143" s="27"/>
      <c r="AH143" s="27">
        <f t="shared" si="41"/>
        <v>0</v>
      </c>
      <c r="AI143" s="27"/>
      <c r="AJ143" s="27">
        <f t="shared" si="42"/>
        <v>0</v>
      </c>
      <c r="AK143" s="4" t="s">
        <v>223</v>
      </c>
      <c r="AL143" s="5"/>
      <c r="AM143" s="37"/>
    </row>
    <row r="144" ht="51.75">
      <c r="A144" s="24" t="s">
        <v>215</v>
      </c>
      <c r="B144" s="36" t="s">
        <v>224</v>
      </c>
      <c r="C144" s="41" t="s">
        <v>30</v>
      </c>
      <c r="D144" s="27">
        <v>10011.700000000001</v>
      </c>
      <c r="E144" s="27"/>
      <c r="F144" s="27">
        <f t="shared" si="44"/>
        <v>10011.700000000001</v>
      </c>
      <c r="G144" s="27"/>
      <c r="H144" s="27">
        <f t="shared" si="43"/>
        <v>10011.700000000001</v>
      </c>
      <c r="I144" s="27"/>
      <c r="J144" s="27">
        <f t="shared" si="30"/>
        <v>10011.700000000001</v>
      </c>
      <c r="K144" s="27"/>
      <c r="L144" s="27">
        <f t="shared" si="31"/>
        <v>10011.700000000001</v>
      </c>
      <c r="M144" s="27"/>
      <c r="N144" s="27">
        <f t="shared" si="32"/>
        <v>10011.700000000001</v>
      </c>
      <c r="O144" s="27">
        <v>0</v>
      </c>
      <c r="P144" s="27"/>
      <c r="Q144" s="27">
        <f t="shared" si="33"/>
        <v>0</v>
      </c>
      <c r="R144" s="27"/>
      <c r="S144" s="27">
        <f t="shared" si="34"/>
        <v>0</v>
      </c>
      <c r="T144" s="27"/>
      <c r="U144" s="27">
        <f t="shared" si="35"/>
        <v>0</v>
      </c>
      <c r="V144" s="27"/>
      <c r="W144" s="27">
        <f t="shared" si="36"/>
        <v>0</v>
      </c>
      <c r="X144" s="27"/>
      <c r="Y144" s="27">
        <f t="shared" si="37"/>
        <v>0</v>
      </c>
      <c r="Z144" s="27">
        <v>0</v>
      </c>
      <c r="AA144" s="27"/>
      <c r="AB144" s="27">
        <f t="shared" si="38"/>
        <v>0</v>
      </c>
      <c r="AC144" s="27"/>
      <c r="AD144" s="27">
        <f t="shared" si="39"/>
        <v>0</v>
      </c>
      <c r="AE144" s="27"/>
      <c r="AF144" s="27">
        <f t="shared" si="40"/>
        <v>0</v>
      </c>
      <c r="AG144" s="27"/>
      <c r="AH144" s="27">
        <f t="shared" si="41"/>
        <v>0</v>
      </c>
      <c r="AI144" s="27"/>
      <c r="AJ144" s="27">
        <f t="shared" si="42"/>
        <v>0</v>
      </c>
      <c r="AK144" s="4" t="s">
        <v>225</v>
      </c>
      <c r="AL144" s="5"/>
      <c r="AM144" s="37"/>
    </row>
    <row r="145" ht="51.75">
      <c r="A145" s="24" t="s">
        <v>226</v>
      </c>
      <c r="B145" s="36" t="s">
        <v>227</v>
      </c>
      <c r="C145" s="41" t="s">
        <v>30</v>
      </c>
      <c r="D145" s="27">
        <v>308.60000000000002</v>
      </c>
      <c r="E145" s="27">
        <v>140.483</v>
      </c>
      <c r="F145" s="27">
        <f t="shared" si="44"/>
        <v>449.08300000000003</v>
      </c>
      <c r="G145" s="27"/>
      <c r="H145" s="27">
        <f t="shared" si="43"/>
        <v>449.08300000000003</v>
      </c>
      <c r="I145" s="27"/>
      <c r="J145" s="27">
        <f t="shared" si="30"/>
        <v>449.08300000000003</v>
      </c>
      <c r="K145" s="27"/>
      <c r="L145" s="27">
        <f t="shared" si="31"/>
        <v>449.08300000000003</v>
      </c>
      <c r="M145" s="27"/>
      <c r="N145" s="27">
        <f t="shared" si="32"/>
        <v>449.08300000000003</v>
      </c>
      <c r="O145" s="27">
        <v>9745.1000000000004</v>
      </c>
      <c r="P145" s="27">
        <v>510</v>
      </c>
      <c r="Q145" s="27">
        <f t="shared" si="33"/>
        <v>10255.1</v>
      </c>
      <c r="R145" s="27"/>
      <c r="S145" s="27">
        <f t="shared" si="34"/>
        <v>10255.1</v>
      </c>
      <c r="T145" s="27"/>
      <c r="U145" s="27">
        <f t="shared" si="35"/>
        <v>10255.1</v>
      </c>
      <c r="V145" s="27"/>
      <c r="W145" s="27">
        <f t="shared" si="36"/>
        <v>10255.1</v>
      </c>
      <c r="X145" s="27"/>
      <c r="Y145" s="27">
        <f t="shared" si="37"/>
        <v>10255.1</v>
      </c>
      <c r="Z145" s="27">
        <v>0</v>
      </c>
      <c r="AA145" s="27"/>
      <c r="AB145" s="27">
        <f t="shared" si="38"/>
        <v>0</v>
      </c>
      <c r="AC145" s="27"/>
      <c r="AD145" s="27">
        <f t="shared" si="39"/>
        <v>0</v>
      </c>
      <c r="AE145" s="27"/>
      <c r="AF145" s="27">
        <f t="shared" si="40"/>
        <v>0</v>
      </c>
      <c r="AG145" s="27"/>
      <c r="AH145" s="27">
        <f t="shared" si="41"/>
        <v>0</v>
      </c>
      <c r="AI145" s="27"/>
      <c r="AJ145" s="27">
        <f t="shared" si="42"/>
        <v>0</v>
      </c>
      <c r="AK145" s="4" t="s">
        <v>228</v>
      </c>
      <c r="AL145" s="5"/>
      <c r="AM145" s="37"/>
    </row>
    <row r="146" ht="51.75">
      <c r="A146" s="24" t="s">
        <v>229</v>
      </c>
      <c r="B146" s="36" t="s">
        <v>230</v>
      </c>
      <c r="C146" s="41" t="s">
        <v>30</v>
      </c>
      <c r="D146" s="27">
        <v>0</v>
      </c>
      <c r="E146" s="27"/>
      <c r="F146" s="27">
        <f t="shared" si="44"/>
        <v>0</v>
      </c>
      <c r="G146" s="27"/>
      <c r="H146" s="27">
        <f t="shared" si="43"/>
        <v>0</v>
      </c>
      <c r="I146" s="27"/>
      <c r="J146" s="27">
        <f t="shared" si="30"/>
        <v>0</v>
      </c>
      <c r="K146" s="27"/>
      <c r="L146" s="27">
        <f t="shared" si="31"/>
        <v>0</v>
      </c>
      <c r="M146" s="27"/>
      <c r="N146" s="27">
        <f t="shared" si="32"/>
        <v>0</v>
      </c>
      <c r="O146" s="27">
        <v>11328.9</v>
      </c>
      <c r="P146" s="27">
        <v>-2273.4000000000001</v>
      </c>
      <c r="Q146" s="27">
        <f t="shared" si="33"/>
        <v>9055.5</v>
      </c>
      <c r="R146" s="27"/>
      <c r="S146" s="27">
        <f t="shared" si="34"/>
        <v>9055.5</v>
      </c>
      <c r="T146" s="27"/>
      <c r="U146" s="27">
        <f t="shared" si="35"/>
        <v>9055.5</v>
      </c>
      <c r="V146" s="27"/>
      <c r="W146" s="27">
        <f t="shared" si="36"/>
        <v>9055.5</v>
      </c>
      <c r="X146" s="27"/>
      <c r="Y146" s="27">
        <f t="shared" si="37"/>
        <v>9055.5</v>
      </c>
      <c r="Z146" s="27">
        <v>0</v>
      </c>
      <c r="AA146" s="27"/>
      <c r="AB146" s="27">
        <f t="shared" si="38"/>
        <v>0</v>
      </c>
      <c r="AC146" s="27"/>
      <c r="AD146" s="27">
        <f t="shared" si="39"/>
        <v>0</v>
      </c>
      <c r="AE146" s="27"/>
      <c r="AF146" s="27">
        <f t="shared" si="40"/>
        <v>0</v>
      </c>
      <c r="AG146" s="27"/>
      <c r="AH146" s="27">
        <f t="shared" si="41"/>
        <v>0</v>
      </c>
      <c r="AI146" s="27"/>
      <c r="AJ146" s="27">
        <f t="shared" si="42"/>
        <v>0</v>
      </c>
      <c r="AK146" s="4" t="s">
        <v>231</v>
      </c>
      <c r="AM146" s="37"/>
    </row>
    <row r="147" ht="51.75">
      <c r="A147" s="24" t="s">
        <v>232</v>
      </c>
      <c r="B147" s="36" t="s">
        <v>233</v>
      </c>
      <c r="C147" s="41" t="s">
        <v>30</v>
      </c>
      <c r="D147" s="27">
        <v>842.20000000000005</v>
      </c>
      <c r="E147" s="27">
        <v>44.649999999999999</v>
      </c>
      <c r="F147" s="27">
        <f t="shared" si="44"/>
        <v>886.85000000000002</v>
      </c>
      <c r="G147" s="27"/>
      <c r="H147" s="27">
        <f t="shared" si="43"/>
        <v>886.85000000000002</v>
      </c>
      <c r="I147" s="27"/>
      <c r="J147" s="27">
        <f t="shared" si="30"/>
        <v>886.85000000000002</v>
      </c>
      <c r="K147" s="27"/>
      <c r="L147" s="27">
        <f t="shared" si="31"/>
        <v>886.85000000000002</v>
      </c>
      <c r="M147" s="27"/>
      <c r="N147" s="27">
        <f t="shared" si="32"/>
        <v>886.85000000000002</v>
      </c>
      <c r="O147" s="27">
        <v>10486.700000000001</v>
      </c>
      <c r="P147" s="27">
        <v>461.39999999999998</v>
      </c>
      <c r="Q147" s="27">
        <f t="shared" si="33"/>
        <v>10948.1</v>
      </c>
      <c r="R147" s="27"/>
      <c r="S147" s="27">
        <f t="shared" si="34"/>
        <v>10948.1</v>
      </c>
      <c r="T147" s="27"/>
      <c r="U147" s="27">
        <f t="shared" si="35"/>
        <v>10948.1</v>
      </c>
      <c r="V147" s="27"/>
      <c r="W147" s="27">
        <f t="shared" si="36"/>
        <v>10948.1</v>
      </c>
      <c r="X147" s="27"/>
      <c r="Y147" s="27">
        <f t="shared" si="37"/>
        <v>10948.1</v>
      </c>
      <c r="Z147" s="27">
        <v>0</v>
      </c>
      <c r="AA147" s="27"/>
      <c r="AB147" s="27">
        <f t="shared" si="38"/>
        <v>0</v>
      </c>
      <c r="AC147" s="27"/>
      <c r="AD147" s="27">
        <f t="shared" si="39"/>
        <v>0</v>
      </c>
      <c r="AE147" s="27"/>
      <c r="AF147" s="27">
        <f t="shared" si="40"/>
        <v>0</v>
      </c>
      <c r="AG147" s="27"/>
      <c r="AH147" s="27">
        <f t="shared" si="41"/>
        <v>0</v>
      </c>
      <c r="AI147" s="27"/>
      <c r="AJ147" s="27">
        <f t="shared" si="42"/>
        <v>0</v>
      </c>
      <c r="AK147" s="4" t="s">
        <v>234</v>
      </c>
      <c r="AM147" s="37"/>
    </row>
    <row r="148" ht="51.75">
      <c r="A148" s="24" t="s">
        <v>235</v>
      </c>
      <c r="B148" s="36" t="s">
        <v>236</v>
      </c>
      <c r="C148" s="41" t="s">
        <v>30</v>
      </c>
      <c r="D148" s="27">
        <v>877.10000000000002</v>
      </c>
      <c r="E148" s="27"/>
      <c r="F148" s="27">
        <f t="shared" si="44"/>
        <v>877.10000000000002</v>
      </c>
      <c r="G148" s="27">
        <v>-877.10000000000002</v>
      </c>
      <c r="H148" s="27">
        <f t="shared" si="43"/>
        <v>0</v>
      </c>
      <c r="I148" s="27"/>
      <c r="J148" s="27">
        <f t="shared" si="30"/>
        <v>0</v>
      </c>
      <c r="K148" s="27"/>
      <c r="L148" s="27">
        <f t="shared" si="31"/>
        <v>0</v>
      </c>
      <c r="M148" s="27"/>
      <c r="N148" s="27">
        <f t="shared" si="32"/>
        <v>0</v>
      </c>
      <c r="O148" s="27">
        <v>10827.4</v>
      </c>
      <c r="P148" s="27"/>
      <c r="Q148" s="27">
        <f t="shared" si="33"/>
        <v>10827.4</v>
      </c>
      <c r="R148" s="60">
        <v>877.10000000000002</v>
      </c>
      <c r="S148" s="27">
        <f t="shared" si="34"/>
        <v>11704.5</v>
      </c>
      <c r="T148" s="27"/>
      <c r="U148" s="27">
        <f t="shared" si="35"/>
        <v>11704.5</v>
      </c>
      <c r="V148" s="27"/>
      <c r="W148" s="27">
        <f t="shared" si="36"/>
        <v>11704.5</v>
      </c>
      <c r="X148" s="27"/>
      <c r="Y148" s="27">
        <f t="shared" si="37"/>
        <v>11704.5</v>
      </c>
      <c r="Z148" s="27">
        <v>0</v>
      </c>
      <c r="AA148" s="27"/>
      <c r="AB148" s="27">
        <f t="shared" si="38"/>
        <v>0</v>
      </c>
      <c r="AC148" s="27"/>
      <c r="AD148" s="27">
        <f t="shared" si="39"/>
        <v>0</v>
      </c>
      <c r="AE148" s="27"/>
      <c r="AF148" s="27">
        <f t="shared" si="40"/>
        <v>0</v>
      </c>
      <c r="AG148" s="27"/>
      <c r="AH148" s="27">
        <f t="shared" si="41"/>
        <v>0</v>
      </c>
      <c r="AI148" s="27"/>
      <c r="AJ148" s="27">
        <f t="shared" si="42"/>
        <v>0</v>
      </c>
      <c r="AK148" s="4" t="s">
        <v>237</v>
      </c>
      <c r="AM148" s="37"/>
    </row>
    <row r="149" ht="51.75">
      <c r="A149" s="24" t="s">
        <v>238</v>
      </c>
      <c r="B149" s="36" t="s">
        <v>239</v>
      </c>
      <c r="C149" s="41" t="s">
        <v>30</v>
      </c>
      <c r="D149" s="27">
        <v>877.10000000000002</v>
      </c>
      <c r="E149" s="27"/>
      <c r="F149" s="27">
        <f t="shared" si="44"/>
        <v>877.10000000000002</v>
      </c>
      <c r="G149" s="27">
        <v>-877.10000000000002</v>
      </c>
      <c r="H149" s="27">
        <f t="shared" si="43"/>
        <v>0</v>
      </c>
      <c r="I149" s="27"/>
      <c r="J149" s="27">
        <f t="shared" si="30"/>
        <v>0</v>
      </c>
      <c r="K149" s="27"/>
      <c r="L149" s="27">
        <f t="shared" si="31"/>
        <v>0</v>
      </c>
      <c r="M149" s="27"/>
      <c r="N149" s="27">
        <f t="shared" si="32"/>
        <v>0</v>
      </c>
      <c r="O149" s="27">
        <v>10827.4</v>
      </c>
      <c r="P149" s="27"/>
      <c r="Q149" s="27">
        <f t="shared" si="33"/>
        <v>10827.4</v>
      </c>
      <c r="R149" s="27">
        <f>-10827.4+877.1</f>
        <v>-9950.2999999999993</v>
      </c>
      <c r="S149" s="27">
        <f t="shared" si="34"/>
        <v>877.10000000000036</v>
      </c>
      <c r="T149" s="27"/>
      <c r="U149" s="27">
        <f t="shared" si="35"/>
        <v>877.10000000000036</v>
      </c>
      <c r="V149" s="27"/>
      <c r="W149" s="27">
        <f t="shared" si="36"/>
        <v>877.10000000000036</v>
      </c>
      <c r="X149" s="27"/>
      <c r="Y149" s="27">
        <f t="shared" si="37"/>
        <v>877.10000000000036</v>
      </c>
      <c r="Z149" s="27">
        <v>0</v>
      </c>
      <c r="AA149" s="27"/>
      <c r="AB149" s="27">
        <f t="shared" si="38"/>
        <v>0</v>
      </c>
      <c r="AC149" s="27">
        <v>10827.4</v>
      </c>
      <c r="AD149" s="27">
        <f t="shared" si="39"/>
        <v>10827.4</v>
      </c>
      <c r="AE149" s="27"/>
      <c r="AF149" s="27">
        <f t="shared" si="40"/>
        <v>10827.4</v>
      </c>
      <c r="AG149" s="27"/>
      <c r="AH149" s="27">
        <f t="shared" si="41"/>
        <v>10827.4</v>
      </c>
      <c r="AI149" s="27"/>
      <c r="AJ149" s="27">
        <f t="shared" si="42"/>
        <v>10827.4</v>
      </c>
      <c r="AK149" s="4" t="s">
        <v>240</v>
      </c>
      <c r="AM149" s="37"/>
    </row>
    <row r="150" ht="51.75">
      <c r="A150" s="24" t="s">
        <v>241</v>
      </c>
      <c r="B150" s="36" t="s">
        <v>242</v>
      </c>
      <c r="C150" s="41" t="s">
        <v>30</v>
      </c>
      <c r="D150" s="27">
        <v>877.10000000000002</v>
      </c>
      <c r="E150" s="27"/>
      <c r="F150" s="27">
        <f t="shared" si="44"/>
        <v>877.10000000000002</v>
      </c>
      <c r="G150" s="27">
        <v>-877.10000000000002</v>
      </c>
      <c r="H150" s="27">
        <f t="shared" si="43"/>
        <v>0</v>
      </c>
      <c r="I150" s="27"/>
      <c r="J150" s="27">
        <f t="shared" si="30"/>
        <v>0</v>
      </c>
      <c r="K150" s="27"/>
      <c r="L150" s="27">
        <f t="shared" si="31"/>
        <v>0</v>
      </c>
      <c r="M150" s="27"/>
      <c r="N150" s="27">
        <f t="shared" si="32"/>
        <v>0</v>
      </c>
      <c r="O150" s="27">
        <v>10827.4</v>
      </c>
      <c r="P150" s="27"/>
      <c r="Q150" s="27">
        <f t="shared" si="33"/>
        <v>10827.4</v>
      </c>
      <c r="R150" s="27">
        <v>877.10000000000002</v>
      </c>
      <c r="S150" s="27">
        <f t="shared" si="34"/>
        <v>11704.5</v>
      </c>
      <c r="T150" s="27"/>
      <c r="U150" s="27">
        <f t="shared" si="35"/>
        <v>11704.5</v>
      </c>
      <c r="V150" s="27"/>
      <c r="W150" s="27">
        <f t="shared" si="36"/>
        <v>11704.5</v>
      </c>
      <c r="X150" s="27"/>
      <c r="Y150" s="27">
        <f t="shared" si="37"/>
        <v>11704.5</v>
      </c>
      <c r="Z150" s="27">
        <v>0</v>
      </c>
      <c r="AA150" s="27"/>
      <c r="AB150" s="27">
        <f t="shared" si="38"/>
        <v>0</v>
      </c>
      <c r="AC150" s="27"/>
      <c r="AD150" s="27">
        <f t="shared" si="39"/>
        <v>0</v>
      </c>
      <c r="AE150" s="27"/>
      <c r="AF150" s="27">
        <f t="shared" si="40"/>
        <v>0</v>
      </c>
      <c r="AG150" s="27"/>
      <c r="AH150" s="27">
        <f t="shared" si="41"/>
        <v>0</v>
      </c>
      <c r="AI150" s="27"/>
      <c r="AJ150" s="27">
        <f t="shared" si="42"/>
        <v>0</v>
      </c>
      <c r="AK150" s="4" t="s">
        <v>243</v>
      </c>
      <c r="AM150" s="37"/>
    </row>
    <row r="151" ht="51.75">
      <c r="A151" s="24" t="s">
        <v>244</v>
      </c>
      <c r="B151" s="36" t="s">
        <v>245</v>
      </c>
      <c r="C151" s="41" t="s">
        <v>30</v>
      </c>
      <c r="D151" s="27">
        <v>877.10000000000002</v>
      </c>
      <c r="E151" s="27"/>
      <c r="F151" s="27">
        <f t="shared" si="44"/>
        <v>877.10000000000002</v>
      </c>
      <c r="G151" s="27">
        <v>-877.10000000000002</v>
      </c>
      <c r="H151" s="27">
        <f t="shared" si="43"/>
        <v>0</v>
      </c>
      <c r="I151" s="27"/>
      <c r="J151" s="27">
        <f t="shared" si="30"/>
        <v>0</v>
      </c>
      <c r="K151" s="27"/>
      <c r="L151" s="27">
        <f t="shared" si="31"/>
        <v>0</v>
      </c>
      <c r="M151" s="27"/>
      <c r="N151" s="27">
        <f t="shared" si="32"/>
        <v>0</v>
      </c>
      <c r="O151" s="27">
        <v>10827.4</v>
      </c>
      <c r="P151" s="27"/>
      <c r="Q151" s="27">
        <f t="shared" si="33"/>
        <v>10827.4</v>
      </c>
      <c r="R151" s="27">
        <v>877.10000000000002</v>
      </c>
      <c r="S151" s="27">
        <f t="shared" si="34"/>
        <v>11704.5</v>
      </c>
      <c r="T151" s="27"/>
      <c r="U151" s="27">
        <f t="shared" si="35"/>
        <v>11704.5</v>
      </c>
      <c r="V151" s="27"/>
      <c r="W151" s="27">
        <f t="shared" si="36"/>
        <v>11704.5</v>
      </c>
      <c r="X151" s="27"/>
      <c r="Y151" s="27">
        <f t="shared" si="37"/>
        <v>11704.5</v>
      </c>
      <c r="Z151" s="27">
        <v>0</v>
      </c>
      <c r="AA151" s="27"/>
      <c r="AB151" s="27">
        <f t="shared" si="38"/>
        <v>0</v>
      </c>
      <c r="AC151" s="27"/>
      <c r="AD151" s="27">
        <f t="shared" si="39"/>
        <v>0</v>
      </c>
      <c r="AE151" s="27"/>
      <c r="AF151" s="27">
        <f t="shared" si="40"/>
        <v>0</v>
      </c>
      <c r="AG151" s="27"/>
      <c r="AH151" s="27">
        <f t="shared" si="41"/>
        <v>0</v>
      </c>
      <c r="AI151" s="27"/>
      <c r="AJ151" s="27">
        <f t="shared" si="42"/>
        <v>0</v>
      </c>
      <c r="AK151" s="4" t="s">
        <v>246</v>
      </c>
      <c r="AM151" s="37"/>
    </row>
    <row r="152" ht="51.75">
      <c r="A152" s="24" t="s">
        <v>247</v>
      </c>
      <c r="B152" s="36" t="s">
        <v>248</v>
      </c>
      <c r="C152" s="41" t="s">
        <v>30</v>
      </c>
      <c r="D152" s="27">
        <v>877.10000000000002</v>
      </c>
      <c r="E152" s="27"/>
      <c r="F152" s="27">
        <f t="shared" si="44"/>
        <v>877.10000000000002</v>
      </c>
      <c r="G152" s="27">
        <v>-877.10000000000002</v>
      </c>
      <c r="H152" s="27">
        <f t="shared" si="43"/>
        <v>0</v>
      </c>
      <c r="I152" s="27"/>
      <c r="J152" s="27">
        <f t="shared" si="30"/>
        <v>0</v>
      </c>
      <c r="K152" s="27"/>
      <c r="L152" s="27">
        <f t="shared" si="31"/>
        <v>0</v>
      </c>
      <c r="M152" s="27"/>
      <c r="N152" s="27">
        <f t="shared" si="32"/>
        <v>0</v>
      </c>
      <c r="O152" s="27">
        <v>10827.4</v>
      </c>
      <c r="P152" s="27"/>
      <c r="Q152" s="27">
        <f t="shared" si="33"/>
        <v>10827.4</v>
      </c>
      <c r="R152" s="27">
        <f>-10827.4+877.1</f>
        <v>-9950.2999999999993</v>
      </c>
      <c r="S152" s="27">
        <f t="shared" si="34"/>
        <v>877.10000000000036</v>
      </c>
      <c r="T152" s="27"/>
      <c r="U152" s="27">
        <f t="shared" si="35"/>
        <v>877.10000000000036</v>
      </c>
      <c r="V152" s="27"/>
      <c r="W152" s="27">
        <f t="shared" si="36"/>
        <v>877.10000000000036</v>
      </c>
      <c r="X152" s="27"/>
      <c r="Y152" s="27">
        <f t="shared" si="37"/>
        <v>877.10000000000036</v>
      </c>
      <c r="Z152" s="27">
        <v>0</v>
      </c>
      <c r="AA152" s="27"/>
      <c r="AB152" s="27">
        <f t="shared" si="38"/>
        <v>0</v>
      </c>
      <c r="AC152" s="27">
        <v>10827.4</v>
      </c>
      <c r="AD152" s="27">
        <f t="shared" si="39"/>
        <v>10827.4</v>
      </c>
      <c r="AE152" s="27"/>
      <c r="AF152" s="27">
        <f t="shared" si="40"/>
        <v>10827.4</v>
      </c>
      <c r="AG152" s="27"/>
      <c r="AH152" s="27">
        <f t="shared" si="41"/>
        <v>10827.4</v>
      </c>
      <c r="AI152" s="27"/>
      <c r="AJ152" s="27">
        <f t="shared" si="42"/>
        <v>10827.4</v>
      </c>
      <c r="AK152" s="4" t="s">
        <v>249</v>
      </c>
      <c r="AM152" s="37"/>
    </row>
    <row r="153" ht="51.75">
      <c r="A153" s="24" t="s">
        <v>250</v>
      </c>
      <c r="B153" s="36" t="s">
        <v>251</v>
      </c>
      <c r="C153" s="41" t="s">
        <v>30</v>
      </c>
      <c r="D153" s="27">
        <v>0</v>
      </c>
      <c r="E153" s="27"/>
      <c r="F153" s="27">
        <f t="shared" si="44"/>
        <v>0</v>
      </c>
      <c r="G153" s="27"/>
      <c r="H153" s="27">
        <f t="shared" si="43"/>
        <v>0</v>
      </c>
      <c r="I153" s="27"/>
      <c r="J153" s="27">
        <f t="shared" si="30"/>
        <v>0</v>
      </c>
      <c r="K153" s="27"/>
      <c r="L153" s="27">
        <f t="shared" si="31"/>
        <v>0</v>
      </c>
      <c r="M153" s="27"/>
      <c r="N153" s="27">
        <f t="shared" si="32"/>
        <v>0</v>
      </c>
      <c r="O153" s="27">
        <v>915.70000000000005</v>
      </c>
      <c r="P153" s="27"/>
      <c r="Q153" s="27">
        <f t="shared" si="33"/>
        <v>915.70000000000005</v>
      </c>
      <c r="R153" s="27"/>
      <c r="S153" s="27">
        <f t="shared" si="34"/>
        <v>915.70000000000005</v>
      </c>
      <c r="T153" s="27"/>
      <c r="U153" s="27">
        <f t="shared" si="35"/>
        <v>915.70000000000005</v>
      </c>
      <c r="V153" s="27"/>
      <c r="W153" s="27">
        <f t="shared" si="36"/>
        <v>915.70000000000005</v>
      </c>
      <c r="X153" s="27"/>
      <c r="Y153" s="27">
        <f t="shared" si="37"/>
        <v>915.70000000000005</v>
      </c>
      <c r="Z153" s="27">
        <v>11260.5</v>
      </c>
      <c r="AA153" s="27"/>
      <c r="AB153" s="27">
        <f t="shared" si="38"/>
        <v>11260.5</v>
      </c>
      <c r="AC153" s="27"/>
      <c r="AD153" s="27">
        <f t="shared" si="39"/>
        <v>11260.5</v>
      </c>
      <c r="AE153" s="27"/>
      <c r="AF153" s="27">
        <f t="shared" si="40"/>
        <v>11260.5</v>
      </c>
      <c r="AG153" s="27"/>
      <c r="AH153" s="27">
        <f t="shared" si="41"/>
        <v>11260.5</v>
      </c>
      <c r="AI153" s="27"/>
      <c r="AJ153" s="27">
        <f t="shared" si="42"/>
        <v>11260.5</v>
      </c>
      <c r="AK153" s="4" t="s">
        <v>252</v>
      </c>
      <c r="AM153" s="37"/>
    </row>
    <row r="154" ht="51.75">
      <c r="A154" s="24" t="s">
        <v>253</v>
      </c>
      <c r="B154" s="36" t="s">
        <v>254</v>
      </c>
      <c r="C154" s="41" t="s">
        <v>30</v>
      </c>
      <c r="D154" s="27">
        <v>0</v>
      </c>
      <c r="E154" s="27"/>
      <c r="F154" s="27">
        <f t="shared" si="44"/>
        <v>0</v>
      </c>
      <c r="G154" s="27"/>
      <c r="H154" s="27">
        <f t="shared" si="43"/>
        <v>0</v>
      </c>
      <c r="I154" s="27"/>
      <c r="J154" s="27">
        <f t="shared" si="30"/>
        <v>0</v>
      </c>
      <c r="K154" s="27"/>
      <c r="L154" s="27">
        <f t="shared" si="31"/>
        <v>0</v>
      </c>
      <c r="M154" s="27"/>
      <c r="N154" s="27">
        <f t="shared" si="32"/>
        <v>0</v>
      </c>
      <c r="O154" s="27">
        <v>915.70000000000005</v>
      </c>
      <c r="P154" s="27"/>
      <c r="Q154" s="27">
        <f t="shared" si="33"/>
        <v>915.70000000000005</v>
      </c>
      <c r="R154" s="27"/>
      <c r="S154" s="27">
        <f t="shared" si="34"/>
        <v>915.70000000000005</v>
      </c>
      <c r="T154" s="27"/>
      <c r="U154" s="27">
        <f t="shared" si="35"/>
        <v>915.70000000000005</v>
      </c>
      <c r="V154" s="27"/>
      <c r="W154" s="27">
        <f t="shared" si="36"/>
        <v>915.70000000000005</v>
      </c>
      <c r="X154" s="27"/>
      <c r="Y154" s="27">
        <f t="shared" si="37"/>
        <v>915.70000000000005</v>
      </c>
      <c r="Z154" s="27">
        <v>11260.5</v>
      </c>
      <c r="AA154" s="27"/>
      <c r="AB154" s="27">
        <f t="shared" si="38"/>
        <v>11260.5</v>
      </c>
      <c r="AC154" s="27"/>
      <c r="AD154" s="27">
        <f t="shared" si="39"/>
        <v>11260.5</v>
      </c>
      <c r="AE154" s="27"/>
      <c r="AF154" s="27">
        <f t="shared" si="40"/>
        <v>11260.5</v>
      </c>
      <c r="AG154" s="27"/>
      <c r="AH154" s="27">
        <f t="shared" si="41"/>
        <v>11260.5</v>
      </c>
      <c r="AI154" s="27"/>
      <c r="AJ154" s="27">
        <f t="shared" si="42"/>
        <v>11260.5</v>
      </c>
      <c r="AK154" s="4" t="s">
        <v>255</v>
      </c>
      <c r="AM154" s="37"/>
    </row>
    <row r="155" ht="51.75">
      <c r="A155" s="24" t="s">
        <v>256</v>
      </c>
      <c r="B155" s="36" t="s">
        <v>257</v>
      </c>
      <c r="C155" s="41" t="s">
        <v>30</v>
      </c>
      <c r="D155" s="27">
        <v>0</v>
      </c>
      <c r="E155" s="27"/>
      <c r="F155" s="27">
        <f t="shared" si="44"/>
        <v>0</v>
      </c>
      <c r="G155" s="27"/>
      <c r="H155" s="27">
        <f t="shared" si="43"/>
        <v>0</v>
      </c>
      <c r="I155" s="27"/>
      <c r="J155" s="27">
        <f t="shared" si="30"/>
        <v>0</v>
      </c>
      <c r="K155" s="27"/>
      <c r="L155" s="27">
        <f t="shared" si="31"/>
        <v>0</v>
      </c>
      <c r="M155" s="27"/>
      <c r="N155" s="27">
        <f t="shared" si="32"/>
        <v>0</v>
      </c>
      <c r="O155" s="27">
        <v>915.70000000000005</v>
      </c>
      <c r="P155" s="27"/>
      <c r="Q155" s="27">
        <f t="shared" si="33"/>
        <v>915.70000000000005</v>
      </c>
      <c r="R155" s="27"/>
      <c r="S155" s="27">
        <f t="shared" si="34"/>
        <v>915.70000000000005</v>
      </c>
      <c r="T155" s="27"/>
      <c r="U155" s="27">
        <f t="shared" si="35"/>
        <v>915.70000000000005</v>
      </c>
      <c r="V155" s="27"/>
      <c r="W155" s="27">
        <f t="shared" si="36"/>
        <v>915.70000000000005</v>
      </c>
      <c r="X155" s="27"/>
      <c r="Y155" s="27">
        <f t="shared" si="37"/>
        <v>915.70000000000005</v>
      </c>
      <c r="Z155" s="27">
        <v>11260.5</v>
      </c>
      <c r="AA155" s="27"/>
      <c r="AB155" s="27">
        <f t="shared" si="38"/>
        <v>11260.5</v>
      </c>
      <c r="AC155" s="27"/>
      <c r="AD155" s="27">
        <f t="shared" si="39"/>
        <v>11260.5</v>
      </c>
      <c r="AE155" s="27"/>
      <c r="AF155" s="27">
        <f t="shared" si="40"/>
        <v>11260.5</v>
      </c>
      <c r="AG155" s="27"/>
      <c r="AH155" s="27">
        <f t="shared" si="41"/>
        <v>11260.5</v>
      </c>
      <c r="AI155" s="27"/>
      <c r="AJ155" s="27">
        <f t="shared" si="42"/>
        <v>11260.5</v>
      </c>
      <c r="AK155" s="4" t="s">
        <v>258</v>
      </c>
      <c r="AM155" s="37"/>
    </row>
    <row r="156" ht="51.75">
      <c r="A156" s="24" t="s">
        <v>259</v>
      </c>
      <c r="B156" s="36" t="s">
        <v>260</v>
      </c>
      <c r="C156" s="41" t="s">
        <v>30</v>
      </c>
      <c r="D156" s="27">
        <v>0</v>
      </c>
      <c r="E156" s="27"/>
      <c r="F156" s="27">
        <f t="shared" si="44"/>
        <v>0</v>
      </c>
      <c r="G156" s="27"/>
      <c r="H156" s="27">
        <f t="shared" si="43"/>
        <v>0</v>
      </c>
      <c r="I156" s="27"/>
      <c r="J156" s="27">
        <f t="shared" si="30"/>
        <v>0</v>
      </c>
      <c r="K156" s="27"/>
      <c r="L156" s="27">
        <f t="shared" si="31"/>
        <v>0</v>
      </c>
      <c r="M156" s="27"/>
      <c r="N156" s="27">
        <f t="shared" si="32"/>
        <v>0</v>
      </c>
      <c r="O156" s="27">
        <v>915.60000000000002</v>
      </c>
      <c r="P156" s="27"/>
      <c r="Q156" s="27">
        <f t="shared" si="33"/>
        <v>915.60000000000002</v>
      </c>
      <c r="R156" s="27"/>
      <c r="S156" s="27">
        <f t="shared" si="34"/>
        <v>915.60000000000002</v>
      </c>
      <c r="T156" s="27"/>
      <c r="U156" s="27">
        <f t="shared" si="35"/>
        <v>915.60000000000002</v>
      </c>
      <c r="V156" s="27"/>
      <c r="W156" s="27">
        <f t="shared" si="36"/>
        <v>915.60000000000002</v>
      </c>
      <c r="X156" s="27"/>
      <c r="Y156" s="27">
        <f t="shared" si="37"/>
        <v>915.60000000000002</v>
      </c>
      <c r="Z156" s="27">
        <v>11260.5</v>
      </c>
      <c r="AA156" s="27"/>
      <c r="AB156" s="27">
        <f t="shared" si="38"/>
        <v>11260.5</v>
      </c>
      <c r="AC156" s="27"/>
      <c r="AD156" s="27">
        <f t="shared" si="39"/>
        <v>11260.5</v>
      </c>
      <c r="AE156" s="27"/>
      <c r="AF156" s="27">
        <f t="shared" si="40"/>
        <v>11260.5</v>
      </c>
      <c r="AG156" s="27"/>
      <c r="AH156" s="27">
        <f t="shared" si="41"/>
        <v>11260.5</v>
      </c>
      <c r="AI156" s="27"/>
      <c r="AJ156" s="27">
        <f t="shared" si="42"/>
        <v>11260.5</v>
      </c>
      <c r="AK156" s="4" t="s">
        <v>261</v>
      </c>
      <c r="AM156" s="37"/>
    </row>
    <row r="157" ht="51.75">
      <c r="A157" s="24" t="s">
        <v>262</v>
      </c>
      <c r="B157" s="36" t="s">
        <v>263</v>
      </c>
      <c r="C157" s="41" t="s">
        <v>30</v>
      </c>
      <c r="D157" s="27">
        <v>0</v>
      </c>
      <c r="E157" s="27"/>
      <c r="F157" s="27">
        <f t="shared" si="44"/>
        <v>0</v>
      </c>
      <c r="G157" s="27"/>
      <c r="H157" s="27">
        <f t="shared" si="43"/>
        <v>0</v>
      </c>
      <c r="I157" s="27"/>
      <c r="J157" s="27">
        <f t="shared" si="30"/>
        <v>0</v>
      </c>
      <c r="K157" s="27"/>
      <c r="L157" s="27">
        <f t="shared" si="31"/>
        <v>0</v>
      </c>
      <c r="M157" s="27"/>
      <c r="N157" s="27">
        <f t="shared" si="32"/>
        <v>0</v>
      </c>
      <c r="O157" s="27">
        <v>0</v>
      </c>
      <c r="P157" s="27"/>
      <c r="Q157" s="27">
        <f t="shared" si="33"/>
        <v>0</v>
      </c>
      <c r="R157" s="27"/>
      <c r="S157" s="27">
        <f t="shared" si="34"/>
        <v>0</v>
      </c>
      <c r="T157" s="27"/>
      <c r="U157" s="27">
        <f t="shared" si="35"/>
        <v>0</v>
      </c>
      <c r="V157" s="27"/>
      <c r="W157" s="27">
        <f t="shared" si="36"/>
        <v>0</v>
      </c>
      <c r="X157" s="27"/>
      <c r="Y157" s="27">
        <f t="shared" si="37"/>
        <v>0</v>
      </c>
      <c r="Z157" s="27">
        <v>952.29999999999995</v>
      </c>
      <c r="AA157" s="27"/>
      <c r="AB157" s="27">
        <f t="shared" si="38"/>
        <v>952.29999999999995</v>
      </c>
      <c r="AC157" s="27"/>
      <c r="AD157" s="27">
        <f t="shared" si="39"/>
        <v>952.29999999999995</v>
      </c>
      <c r="AE157" s="27"/>
      <c r="AF157" s="27">
        <f t="shared" si="40"/>
        <v>952.29999999999995</v>
      </c>
      <c r="AG157" s="27"/>
      <c r="AH157" s="27">
        <f t="shared" si="41"/>
        <v>952.29999999999995</v>
      </c>
      <c r="AI157" s="27"/>
      <c r="AJ157" s="27">
        <f t="shared" si="42"/>
        <v>952.29999999999995</v>
      </c>
      <c r="AK157" s="4" t="s">
        <v>264</v>
      </c>
      <c r="AM157" s="37"/>
    </row>
    <row r="158" ht="51.75">
      <c r="A158" s="24" t="s">
        <v>265</v>
      </c>
      <c r="B158" s="36" t="s">
        <v>266</v>
      </c>
      <c r="C158" s="41" t="s">
        <v>30</v>
      </c>
      <c r="D158" s="27">
        <v>0</v>
      </c>
      <c r="E158" s="27"/>
      <c r="F158" s="27">
        <f t="shared" si="44"/>
        <v>0</v>
      </c>
      <c r="G158" s="27"/>
      <c r="H158" s="27">
        <f t="shared" si="43"/>
        <v>0</v>
      </c>
      <c r="I158" s="27"/>
      <c r="J158" s="27">
        <f t="shared" si="30"/>
        <v>0</v>
      </c>
      <c r="K158" s="27"/>
      <c r="L158" s="27">
        <f t="shared" si="31"/>
        <v>0</v>
      </c>
      <c r="M158" s="27"/>
      <c r="N158" s="27">
        <f t="shared" si="32"/>
        <v>0</v>
      </c>
      <c r="O158" s="27">
        <v>0</v>
      </c>
      <c r="P158" s="27"/>
      <c r="Q158" s="27">
        <f t="shared" si="33"/>
        <v>0</v>
      </c>
      <c r="R158" s="27"/>
      <c r="S158" s="27">
        <f t="shared" si="34"/>
        <v>0</v>
      </c>
      <c r="T158" s="27"/>
      <c r="U158" s="27">
        <f t="shared" si="35"/>
        <v>0</v>
      </c>
      <c r="V158" s="27"/>
      <c r="W158" s="27">
        <f t="shared" si="36"/>
        <v>0</v>
      </c>
      <c r="X158" s="27"/>
      <c r="Y158" s="27">
        <f t="shared" si="37"/>
        <v>0</v>
      </c>
      <c r="Z158" s="27">
        <v>952.29999999999995</v>
      </c>
      <c r="AA158" s="27"/>
      <c r="AB158" s="27">
        <f t="shared" si="38"/>
        <v>952.29999999999995</v>
      </c>
      <c r="AC158" s="27"/>
      <c r="AD158" s="27">
        <f t="shared" si="39"/>
        <v>952.29999999999995</v>
      </c>
      <c r="AE158" s="27"/>
      <c r="AF158" s="27">
        <f t="shared" si="40"/>
        <v>952.29999999999995</v>
      </c>
      <c r="AG158" s="27"/>
      <c r="AH158" s="27">
        <f t="shared" si="41"/>
        <v>952.29999999999995</v>
      </c>
      <c r="AI158" s="27"/>
      <c r="AJ158" s="27">
        <f t="shared" si="42"/>
        <v>952.29999999999995</v>
      </c>
      <c r="AK158" s="4" t="s">
        <v>267</v>
      </c>
      <c r="AM158" s="37"/>
    </row>
    <row r="159" ht="51.75">
      <c r="A159" s="24" t="s">
        <v>268</v>
      </c>
      <c r="B159" s="36" t="s">
        <v>269</v>
      </c>
      <c r="C159" s="41" t="s">
        <v>30</v>
      </c>
      <c r="D159" s="27">
        <v>0</v>
      </c>
      <c r="E159" s="27"/>
      <c r="F159" s="27">
        <f t="shared" si="44"/>
        <v>0</v>
      </c>
      <c r="G159" s="27"/>
      <c r="H159" s="27">
        <f t="shared" si="43"/>
        <v>0</v>
      </c>
      <c r="I159" s="27"/>
      <c r="J159" s="27">
        <f t="shared" si="30"/>
        <v>0</v>
      </c>
      <c r="K159" s="27"/>
      <c r="L159" s="27">
        <f t="shared" si="31"/>
        <v>0</v>
      </c>
      <c r="M159" s="27"/>
      <c r="N159" s="27">
        <f t="shared" si="32"/>
        <v>0</v>
      </c>
      <c r="O159" s="27">
        <v>0</v>
      </c>
      <c r="P159" s="27"/>
      <c r="Q159" s="27">
        <f t="shared" si="33"/>
        <v>0</v>
      </c>
      <c r="R159" s="27"/>
      <c r="S159" s="27">
        <f t="shared" si="34"/>
        <v>0</v>
      </c>
      <c r="T159" s="27"/>
      <c r="U159" s="27">
        <f t="shared" si="35"/>
        <v>0</v>
      </c>
      <c r="V159" s="27"/>
      <c r="W159" s="27">
        <f t="shared" si="36"/>
        <v>0</v>
      </c>
      <c r="X159" s="27"/>
      <c r="Y159" s="27">
        <f t="shared" si="37"/>
        <v>0</v>
      </c>
      <c r="Z159" s="27">
        <v>952.29999999999995</v>
      </c>
      <c r="AA159" s="27"/>
      <c r="AB159" s="27">
        <f t="shared" si="38"/>
        <v>952.29999999999995</v>
      </c>
      <c r="AC159" s="27"/>
      <c r="AD159" s="27">
        <f t="shared" si="39"/>
        <v>952.29999999999995</v>
      </c>
      <c r="AE159" s="27"/>
      <c r="AF159" s="27">
        <f t="shared" si="40"/>
        <v>952.29999999999995</v>
      </c>
      <c r="AG159" s="27"/>
      <c r="AH159" s="27">
        <f t="shared" si="41"/>
        <v>952.29999999999995</v>
      </c>
      <c r="AI159" s="27"/>
      <c r="AJ159" s="27">
        <f t="shared" si="42"/>
        <v>952.29999999999995</v>
      </c>
      <c r="AK159" s="4" t="s">
        <v>270</v>
      </c>
      <c r="AM159" s="37"/>
    </row>
    <row r="160" ht="51.75">
      <c r="A160" s="24" t="s">
        <v>271</v>
      </c>
      <c r="B160" s="36" t="s">
        <v>272</v>
      </c>
      <c r="C160" s="41" t="s">
        <v>30</v>
      </c>
      <c r="D160" s="27">
        <v>0</v>
      </c>
      <c r="E160" s="27"/>
      <c r="F160" s="27">
        <f t="shared" si="44"/>
        <v>0</v>
      </c>
      <c r="G160" s="27"/>
      <c r="H160" s="27">
        <f t="shared" si="43"/>
        <v>0</v>
      </c>
      <c r="I160" s="27"/>
      <c r="J160" s="27">
        <f t="shared" si="30"/>
        <v>0</v>
      </c>
      <c r="K160" s="27"/>
      <c r="L160" s="27">
        <f t="shared" si="31"/>
        <v>0</v>
      </c>
      <c r="M160" s="27"/>
      <c r="N160" s="27">
        <f t="shared" si="32"/>
        <v>0</v>
      </c>
      <c r="O160" s="27">
        <v>0</v>
      </c>
      <c r="P160" s="27"/>
      <c r="Q160" s="27">
        <f t="shared" si="33"/>
        <v>0</v>
      </c>
      <c r="R160" s="27"/>
      <c r="S160" s="27">
        <f t="shared" si="34"/>
        <v>0</v>
      </c>
      <c r="T160" s="27"/>
      <c r="U160" s="27">
        <f t="shared" si="35"/>
        <v>0</v>
      </c>
      <c r="V160" s="27"/>
      <c r="W160" s="27">
        <f t="shared" si="36"/>
        <v>0</v>
      </c>
      <c r="X160" s="27"/>
      <c r="Y160" s="27">
        <f t="shared" si="37"/>
        <v>0</v>
      </c>
      <c r="Z160" s="27">
        <v>952.29999999999995</v>
      </c>
      <c r="AA160" s="27"/>
      <c r="AB160" s="27">
        <f t="shared" si="38"/>
        <v>952.29999999999995</v>
      </c>
      <c r="AC160" s="27"/>
      <c r="AD160" s="27">
        <f t="shared" si="39"/>
        <v>952.29999999999995</v>
      </c>
      <c r="AE160" s="27"/>
      <c r="AF160" s="27">
        <f t="shared" si="40"/>
        <v>952.29999999999995</v>
      </c>
      <c r="AG160" s="27"/>
      <c r="AH160" s="27">
        <f t="shared" si="41"/>
        <v>952.29999999999995</v>
      </c>
      <c r="AI160" s="27"/>
      <c r="AJ160" s="27">
        <f t="shared" si="42"/>
        <v>952.29999999999995</v>
      </c>
      <c r="AK160" s="4" t="s">
        <v>273</v>
      </c>
      <c r="AM160" s="37"/>
    </row>
    <row r="161" ht="51.75">
      <c r="A161" s="24" t="s">
        <v>274</v>
      </c>
      <c r="B161" s="36" t="s">
        <v>275</v>
      </c>
      <c r="C161" s="41" t="s">
        <v>30</v>
      </c>
      <c r="D161" s="27">
        <v>0</v>
      </c>
      <c r="E161" s="27"/>
      <c r="F161" s="27">
        <f t="shared" si="44"/>
        <v>0</v>
      </c>
      <c r="G161" s="27"/>
      <c r="H161" s="27">
        <f t="shared" si="43"/>
        <v>0</v>
      </c>
      <c r="I161" s="27"/>
      <c r="J161" s="27">
        <f t="shared" si="30"/>
        <v>0</v>
      </c>
      <c r="K161" s="27"/>
      <c r="L161" s="27">
        <f t="shared" si="31"/>
        <v>0</v>
      </c>
      <c r="M161" s="27"/>
      <c r="N161" s="27">
        <f t="shared" si="32"/>
        <v>0</v>
      </c>
      <c r="O161" s="27">
        <v>0</v>
      </c>
      <c r="P161" s="27"/>
      <c r="Q161" s="27">
        <f t="shared" si="33"/>
        <v>0</v>
      </c>
      <c r="R161" s="27"/>
      <c r="S161" s="27">
        <f t="shared" si="34"/>
        <v>0</v>
      </c>
      <c r="T161" s="27"/>
      <c r="U161" s="27">
        <f t="shared" si="35"/>
        <v>0</v>
      </c>
      <c r="V161" s="27"/>
      <c r="W161" s="27">
        <f t="shared" si="36"/>
        <v>0</v>
      </c>
      <c r="X161" s="27"/>
      <c r="Y161" s="27">
        <f t="shared" si="37"/>
        <v>0</v>
      </c>
      <c r="Z161" s="27">
        <v>952.29999999999995</v>
      </c>
      <c r="AA161" s="27"/>
      <c r="AB161" s="27">
        <f t="shared" si="38"/>
        <v>952.29999999999995</v>
      </c>
      <c r="AC161" s="27"/>
      <c r="AD161" s="27">
        <f t="shared" si="39"/>
        <v>952.29999999999995</v>
      </c>
      <c r="AE161" s="27"/>
      <c r="AF161" s="27">
        <f t="shared" si="40"/>
        <v>952.29999999999995</v>
      </c>
      <c r="AG161" s="27"/>
      <c r="AH161" s="27">
        <f t="shared" si="41"/>
        <v>952.29999999999995</v>
      </c>
      <c r="AI161" s="27"/>
      <c r="AJ161" s="27">
        <f t="shared" si="42"/>
        <v>952.29999999999995</v>
      </c>
      <c r="AK161" s="4" t="s">
        <v>276</v>
      </c>
      <c r="AM161" s="37"/>
    </row>
    <row r="162" ht="51.75">
      <c r="A162" s="24" t="s">
        <v>277</v>
      </c>
      <c r="B162" s="36" t="s">
        <v>278</v>
      </c>
      <c r="C162" s="41" t="s">
        <v>30</v>
      </c>
      <c r="D162" s="27">
        <v>0</v>
      </c>
      <c r="E162" s="27"/>
      <c r="F162" s="27">
        <f t="shared" si="44"/>
        <v>0</v>
      </c>
      <c r="G162" s="27"/>
      <c r="H162" s="27">
        <f t="shared" si="43"/>
        <v>0</v>
      </c>
      <c r="I162" s="27"/>
      <c r="J162" s="27">
        <f t="shared" si="30"/>
        <v>0</v>
      </c>
      <c r="K162" s="27"/>
      <c r="L162" s="27">
        <f t="shared" si="31"/>
        <v>0</v>
      </c>
      <c r="M162" s="27"/>
      <c r="N162" s="27">
        <f t="shared" si="32"/>
        <v>0</v>
      </c>
      <c r="O162" s="27">
        <v>0</v>
      </c>
      <c r="P162" s="27"/>
      <c r="Q162" s="27">
        <f t="shared" si="33"/>
        <v>0</v>
      </c>
      <c r="R162" s="27"/>
      <c r="S162" s="27">
        <f t="shared" si="34"/>
        <v>0</v>
      </c>
      <c r="T162" s="27"/>
      <c r="U162" s="27">
        <f t="shared" si="35"/>
        <v>0</v>
      </c>
      <c r="V162" s="27"/>
      <c r="W162" s="27">
        <f t="shared" si="36"/>
        <v>0</v>
      </c>
      <c r="X162" s="27"/>
      <c r="Y162" s="27">
        <f t="shared" si="37"/>
        <v>0</v>
      </c>
      <c r="Z162" s="27">
        <v>952.29999999999995</v>
      </c>
      <c r="AA162" s="27"/>
      <c r="AB162" s="27">
        <f t="shared" si="38"/>
        <v>952.29999999999995</v>
      </c>
      <c r="AC162" s="27"/>
      <c r="AD162" s="27">
        <f t="shared" si="39"/>
        <v>952.29999999999995</v>
      </c>
      <c r="AE162" s="27"/>
      <c r="AF162" s="27">
        <f t="shared" si="40"/>
        <v>952.29999999999995</v>
      </c>
      <c r="AG162" s="27"/>
      <c r="AH162" s="27">
        <f t="shared" si="41"/>
        <v>952.29999999999995</v>
      </c>
      <c r="AI162" s="27"/>
      <c r="AJ162" s="27">
        <f t="shared" si="42"/>
        <v>952.29999999999995</v>
      </c>
      <c r="AK162" s="4" t="s">
        <v>279</v>
      </c>
      <c r="AM162" s="37"/>
    </row>
    <row r="163" ht="51.75">
      <c r="A163" s="24" t="s">
        <v>280</v>
      </c>
      <c r="B163" s="36" t="s">
        <v>281</v>
      </c>
      <c r="C163" s="41" t="s">
        <v>30</v>
      </c>
      <c r="D163" s="27">
        <v>0</v>
      </c>
      <c r="E163" s="27"/>
      <c r="F163" s="27">
        <f t="shared" si="44"/>
        <v>0</v>
      </c>
      <c r="G163" s="27"/>
      <c r="H163" s="27">
        <f t="shared" si="43"/>
        <v>0</v>
      </c>
      <c r="I163" s="27"/>
      <c r="J163" s="27">
        <f t="shared" si="30"/>
        <v>0</v>
      </c>
      <c r="K163" s="27"/>
      <c r="L163" s="27">
        <f t="shared" si="31"/>
        <v>0</v>
      </c>
      <c r="M163" s="27"/>
      <c r="N163" s="27">
        <f t="shared" si="32"/>
        <v>0</v>
      </c>
      <c r="O163" s="27">
        <v>0</v>
      </c>
      <c r="P163" s="27"/>
      <c r="Q163" s="27">
        <f t="shared" si="33"/>
        <v>0</v>
      </c>
      <c r="R163" s="27"/>
      <c r="S163" s="27">
        <f t="shared" si="34"/>
        <v>0</v>
      </c>
      <c r="T163" s="27"/>
      <c r="U163" s="27">
        <f t="shared" si="35"/>
        <v>0</v>
      </c>
      <c r="V163" s="27"/>
      <c r="W163" s="27">
        <f t="shared" si="36"/>
        <v>0</v>
      </c>
      <c r="X163" s="27"/>
      <c r="Y163" s="27">
        <f t="shared" si="37"/>
        <v>0</v>
      </c>
      <c r="Z163" s="27">
        <v>952.20000000000005</v>
      </c>
      <c r="AA163" s="27"/>
      <c r="AB163" s="27">
        <f t="shared" si="38"/>
        <v>952.20000000000005</v>
      </c>
      <c r="AC163" s="27"/>
      <c r="AD163" s="27">
        <f t="shared" si="39"/>
        <v>952.20000000000005</v>
      </c>
      <c r="AE163" s="27"/>
      <c r="AF163" s="27">
        <f t="shared" si="40"/>
        <v>952.20000000000005</v>
      </c>
      <c r="AG163" s="27"/>
      <c r="AH163" s="27">
        <f t="shared" si="41"/>
        <v>952.20000000000005</v>
      </c>
      <c r="AI163" s="27"/>
      <c r="AJ163" s="27">
        <f t="shared" si="42"/>
        <v>952.20000000000005</v>
      </c>
      <c r="AK163" s="4" t="s">
        <v>282</v>
      </c>
      <c r="AM163" s="37"/>
    </row>
    <row r="164" ht="51.75">
      <c r="A164" s="24" t="s">
        <v>283</v>
      </c>
      <c r="B164" s="36" t="s">
        <v>284</v>
      </c>
      <c r="C164" s="41" t="s">
        <v>30</v>
      </c>
      <c r="D164" s="27"/>
      <c r="E164" s="27"/>
      <c r="F164" s="27"/>
      <c r="G164" s="27">
        <v>25563.157999999999</v>
      </c>
      <c r="H164" s="27">
        <f t="shared" si="43"/>
        <v>25563.157999999999</v>
      </c>
      <c r="I164" s="27"/>
      <c r="J164" s="27">
        <f t="shared" si="30"/>
        <v>25563.157999999999</v>
      </c>
      <c r="K164" s="27"/>
      <c r="L164" s="27">
        <f t="shared" si="31"/>
        <v>25563.157999999999</v>
      </c>
      <c r="M164" s="27"/>
      <c r="N164" s="27">
        <f t="shared" si="32"/>
        <v>25563.157999999999</v>
      </c>
      <c r="O164" s="27"/>
      <c r="P164" s="27"/>
      <c r="Q164" s="27"/>
      <c r="R164" s="60"/>
      <c r="S164" s="27">
        <f t="shared" si="34"/>
        <v>0</v>
      </c>
      <c r="T164" s="27"/>
      <c r="U164" s="27">
        <f t="shared" si="35"/>
        <v>0</v>
      </c>
      <c r="V164" s="27"/>
      <c r="W164" s="27">
        <f t="shared" si="36"/>
        <v>0</v>
      </c>
      <c r="X164" s="27"/>
      <c r="Y164" s="27">
        <f t="shared" si="37"/>
        <v>0</v>
      </c>
      <c r="Z164" s="27"/>
      <c r="AA164" s="27"/>
      <c r="AB164" s="27"/>
      <c r="AC164" s="60"/>
      <c r="AD164" s="27">
        <f t="shared" si="39"/>
        <v>0</v>
      </c>
      <c r="AE164" s="27"/>
      <c r="AF164" s="27">
        <f t="shared" si="40"/>
        <v>0</v>
      </c>
      <c r="AG164" s="27"/>
      <c r="AH164" s="27">
        <f t="shared" si="41"/>
        <v>0</v>
      </c>
      <c r="AI164" s="27"/>
      <c r="AJ164" s="27">
        <f t="shared" si="42"/>
        <v>0</v>
      </c>
      <c r="AK164" s="4" t="s">
        <v>285</v>
      </c>
      <c r="AM164" s="37"/>
    </row>
    <row r="165" s="17" customFormat="1" ht="33.75" customHeight="1">
      <c r="A165" s="18"/>
      <c r="B165" s="19" t="s">
        <v>286</v>
      </c>
      <c r="C165" s="20" t="s">
        <v>19</v>
      </c>
      <c r="D165" s="21">
        <f>D167+D166</f>
        <v>78136.5</v>
      </c>
      <c r="E165" s="21">
        <f>E167+E166</f>
        <v>0</v>
      </c>
      <c r="F165" s="21">
        <f t="shared" si="44"/>
        <v>78136.5</v>
      </c>
      <c r="G165" s="21">
        <f>G167+G166+G168+G169</f>
        <v>-2299.1219999999994</v>
      </c>
      <c r="H165" s="21">
        <f t="shared" si="43"/>
        <v>75837.377999999997</v>
      </c>
      <c r="I165" s="21">
        <f>I167+I166+I168+I169</f>
        <v>90.280000000000001</v>
      </c>
      <c r="J165" s="21">
        <f t="shared" si="30"/>
        <v>75927.657999999996</v>
      </c>
      <c r="K165" s="21">
        <f>K167+K166+K168+K169</f>
        <v>0</v>
      </c>
      <c r="L165" s="21">
        <f t="shared" si="31"/>
        <v>75927.657999999996</v>
      </c>
      <c r="M165" s="21">
        <f>M167+M166+M168+M169</f>
        <v>0</v>
      </c>
      <c r="N165" s="21">
        <f t="shared" si="32"/>
        <v>75927.657999999996</v>
      </c>
      <c r="O165" s="21">
        <f>O167+O166</f>
        <v>0</v>
      </c>
      <c r="P165" s="21">
        <f>P167+P166</f>
        <v>0</v>
      </c>
      <c r="Q165" s="21">
        <f t="shared" si="33"/>
        <v>0</v>
      </c>
      <c r="R165" s="49">
        <f>R167+R166+R168+R169</f>
        <v>0</v>
      </c>
      <c r="S165" s="21">
        <f t="shared" si="34"/>
        <v>0</v>
      </c>
      <c r="T165" s="21">
        <f>T167+T166+T168+T169</f>
        <v>0</v>
      </c>
      <c r="U165" s="21">
        <f t="shared" si="35"/>
        <v>0</v>
      </c>
      <c r="V165" s="21">
        <f>V167+V166+V168+V169</f>
        <v>0</v>
      </c>
      <c r="W165" s="21">
        <f t="shared" si="36"/>
        <v>0</v>
      </c>
      <c r="X165" s="21">
        <f>X167+X166+X168+X169</f>
        <v>25012.648000000001</v>
      </c>
      <c r="Y165" s="21">
        <f t="shared" si="37"/>
        <v>25012.648000000001</v>
      </c>
      <c r="Z165" s="21">
        <f>Z167+Z166</f>
        <v>0</v>
      </c>
      <c r="AA165" s="21">
        <f>AA167+AA166</f>
        <v>0</v>
      </c>
      <c r="AB165" s="21">
        <f t="shared" si="38"/>
        <v>0</v>
      </c>
      <c r="AC165" s="49">
        <f>AC167+AC166+AC168+AC169</f>
        <v>31475.856</v>
      </c>
      <c r="AD165" s="21">
        <f t="shared" si="39"/>
        <v>31475.856</v>
      </c>
      <c r="AE165" s="21">
        <f>AE167+AE166+AE168+AE169</f>
        <v>0</v>
      </c>
      <c r="AF165" s="21">
        <f t="shared" si="40"/>
        <v>31475.856</v>
      </c>
      <c r="AG165" s="21">
        <f>AG167+AG166+AG168+AG169</f>
        <v>0</v>
      </c>
      <c r="AH165" s="21">
        <f t="shared" si="41"/>
        <v>31475.856</v>
      </c>
      <c r="AI165" s="21">
        <f>AI167+AI166+AI168+AI169</f>
        <v>0</v>
      </c>
      <c r="AJ165" s="21">
        <f t="shared" si="42"/>
        <v>31475.856</v>
      </c>
      <c r="AK165" s="22"/>
      <c r="AL165" s="23"/>
      <c r="AM165" s="17"/>
      <c r="AN165" s="17"/>
      <c r="AO165" s="17"/>
    </row>
    <row r="166" ht="51.75">
      <c r="A166" s="24" t="s">
        <v>287</v>
      </c>
      <c r="B166" s="36" t="s">
        <v>288</v>
      </c>
      <c r="C166" s="41" t="s">
        <v>30</v>
      </c>
      <c r="D166" s="27">
        <v>45427.900000000001</v>
      </c>
      <c r="E166" s="27"/>
      <c r="F166" s="27">
        <f t="shared" si="44"/>
        <v>45427.900000000001</v>
      </c>
      <c r="G166" s="27"/>
      <c r="H166" s="27">
        <f t="shared" si="43"/>
        <v>45427.900000000001</v>
      </c>
      <c r="I166" s="27"/>
      <c r="J166" s="27">
        <f t="shared" si="30"/>
        <v>45427.900000000001</v>
      </c>
      <c r="K166" s="27"/>
      <c r="L166" s="27">
        <f t="shared" si="31"/>
        <v>45427.900000000001</v>
      </c>
      <c r="M166" s="27"/>
      <c r="N166" s="27">
        <f t="shared" si="32"/>
        <v>45427.900000000001</v>
      </c>
      <c r="O166" s="27">
        <v>0</v>
      </c>
      <c r="P166" s="27"/>
      <c r="Q166" s="27">
        <f t="shared" si="33"/>
        <v>0</v>
      </c>
      <c r="R166" s="27"/>
      <c r="S166" s="27">
        <f t="shared" si="34"/>
        <v>0</v>
      </c>
      <c r="T166" s="27"/>
      <c r="U166" s="27">
        <f t="shared" si="35"/>
        <v>0</v>
      </c>
      <c r="V166" s="27"/>
      <c r="W166" s="27">
        <f t="shared" si="36"/>
        <v>0</v>
      </c>
      <c r="X166" s="27"/>
      <c r="Y166" s="27">
        <f t="shared" si="37"/>
        <v>0</v>
      </c>
      <c r="Z166" s="27">
        <v>0</v>
      </c>
      <c r="AA166" s="27"/>
      <c r="AB166" s="27">
        <f t="shared" si="38"/>
        <v>0</v>
      </c>
      <c r="AC166" s="27"/>
      <c r="AD166" s="27">
        <f t="shared" si="39"/>
        <v>0</v>
      </c>
      <c r="AE166" s="27"/>
      <c r="AF166" s="27">
        <f t="shared" si="40"/>
        <v>0</v>
      </c>
      <c r="AG166" s="27"/>
      <c r="AH166" s="27">
        <f t="shared" si="41"/>
        <v>0</v>
      </c>
      <c r="AI166" s="27"/>
      <c r="AJ166" s="27">
        <f t="shared" si="42"/>
        <v>0</v>
      </c>
      <c r="AK166" s="4" t="s">
        <v>289</v>
      </c>
      <c r="AM166" s="37"/>
    </row>
    <row r="167" ht="51.75">
      <c r="A167" s="24" t="s">
        <v>290</v>
      </c>
      <c r="B167" s="36" t="s">
        <v>291</v>
      </c>
      <c r="C167" s="41" t="s">
        <v>30</v>
      </c>
      <c r="D167" s="27">
        <v>32708.599999999999</v>
      </c>
      <c r="E167" s="27"/>
      <c r="F167" s="27">
        <f t="shared" si="44"/>
        <v>32708.599999999999</v>
      </c>
      <c r="G167" s="27">
        <v>-31475.856</v>
      </c>
      <c r="H167" s="27">
        <f t="shared" si="43"/>
        <v>1232.7439999999988</v>
      </c>
      <c r="I167" s="27"/>
      <c r="J167" s="27">
        <f t="shared" si="30"/>
        <v>1232.7439999999988</v>
      </c>
      <c r="K167" s="27"/>
      <c r="L167" s="27">
        <f t="shared" si="31"/>
        <v>1232.7439999999988</v>
      </c>
      <c r="M167" s="27"/>
      <c r="N167" s="27">
        <f t="shared" si="32"/>
        <v>1232.7439999999988</v>
      </c>
      <c r="O167" s="27">
        <v>0</v>
      </c>
      <c r="P167" s="27"/>
      <c r="Q167" s="27">
        <f t="shared" si="33"/>
        <v>0</v>
      </c>
      <c r="R167" s="27"/>
      <c r="S167" s="27">
        <f t="shared" si="34"/>
        <v>0</v>
      </c>
      <c r="T167" s="27"/>
      <c r="U167" s="27">
        <f t="shared" si="35"/>
        <v>0</v>
      </c>
      <c r="V167" s="27"/>
      <c r="W167" s="27">
        <f t="shared" si="36"/>
        <v>0</v>
      </c>
      <c r="X167" s="27"/>
      <c r="Y167" s="27">
        <f t="shared" si="37"/>
        <v>0</v>
      </c>
      <c r="Z167" s="27">
        <v>0</v>
      </c>
      <c r="AA167" s="27"/>
      <c r="AB167" s="27">
        <f t="shared" si="38"/>
        <v>0</v>
      </c>
      <c r="AC167" s="27">
        <v>31475.856</v>
      </c>
      <c r="AD167" s="27">
        <f t="shared" si="39"/>
        <v>31475.856</v>
      </c>
      <c r="AE167" s="27"/>
      <c r="AF167" s="27">
        <f t="shared" si="40"/>
        <v>31475.856</v>
      </c>
      <c r="AG167" s="27"/>
      <c r="AH167" s="27">
        <f t="shared" si="41"/>
        <v>31475.856</v>
      </c>
      <c r="AI167" s="27"/>
      <c r="AJ167" s="27">
        <f t="shared" si="42"/>
        <v>31475.856</v>
      </c>
      <c r="AK167" s="4" t="s">
        <v>292</v>
      </c>
      <c r="AM167" s="37"/>
    </row>
    <row r="168" ht="51.75">
      <c r="A168" s="24" t="s">
        <v>293</v>
      </c>
      <c r="B168" s="36" t="s">
        <v>294</v>
      </c>
      <c r="C168" s="41" t="s">
        <v>30</v>
      </c>
      <c r="D168" s="27"/>
      <c r="E168" s="27"/>
      <c r="F168" s="27"/>
      <c r="G168" s="27">
        <v>7557.8530000000001</v>
      </c>
      <c r="H168" s="27">
        <f t="shared" si="43"/>
        <v>7557.8530000000001</v>
      </c>
      <c r="I168" s="27"/>
      <c r="J168" s="27">
        <f t="shared" si="30"/>
        <v>7557.8530000000001</v>
      </c>
      <c r="K168" s="27"/>
      <c r="L168" s="27">
        <f t="shared" si="31"/>
        <v>7557.8530000000001</v>
      </c>
      <c r="M168" s="27"/>
      <c r="N168" s="27">
        <f t="shared" si="32"/>
        <v>7557.8530000000001</v>
      </c>
      <c r="O168" s="27"/>
      <c r="P168" s="27"/>
      <c r="Q168" s="27"/>
      <c r="R168" s="27"/>
      <c r="S168" s="27">
        <f t="shared" si="34"/>
        <v>0</v>
      </c>
      <c r="T168" s="27"/>
      <c r="U168" s="27">
        <f t="shared" si="35"/>
        <v>0</v>
      </c>
      <c r="V168" s="27"/>
      <c r="W168" s="27">
        <f t="shared" si="36"/>
        <v>0</v>
      </c>
      <c r="X168" s="27"/>
      <c r="Y168" s="27">
        <f t="shared" si="37"/>
        <v>0</v>
      </c>
      <c r="Z168" s="27"/>
      <c r="AA168" s="27"/>
      <c r="AB168" s="27"/>
      <c r="AC168" s="27"/>
      <c r="AD168" s="27">
        <f t="shared" si="39"/>
        <v>0</v>
      </c>
      <c r="AE168" s="27"/>
      <c r="AF168" s="27">
        <f t="shared" si="40"/>
        <v>0</v>
      </c>
      <c r="AG168" s="27"/>
      <c r="AH168" s="27">
        <f t="shared" si="41"/>
        <v>0</v>
      </c>
      <c r="AI168" s="27"/>
      <c r="AJ168" s="27">
        <f t="shared" si="42"/>
        <v>0</v>
      </c>
      <c r="AK168" s="4" t="s">
        <v>295</v>
      </c>
      <c r="AM168" s="37"/>
    </row>
    <row r="169" ht="51.75">
      <c r="A169" s="24" t="s">
        <v>296</v>
      </c>
      <c r="B169" s="36" t="s">
        <v>297</v>
      </c>
      <c r="C169" s="41" t="s">
        <v>30</v>
      </c>
      <c r="D169" s="27"/>
      <c r="E169" s="27"/>
      <c r="F169" s="27"/>
      <c r="G169" s="27">
        <v>21618.881000000001</v>
      </c>
      <c r="H169" s="27">
        <f t="shared" si="43"/>
        <v>21618.881000000001</v>
      </c>
      <c r="I169" s="27">
        <v>90.280000000000001</v>
      </c>
      <c r="J169" s="27">
        <f t="shared" si="30"/>
        <v>21709.161</v>
      </c>
      <c r="K169" s="27"/>
      <c r="L169" s="27">
        <f t="shared" si="31"/>
        <v>21709.161</v>
      </c>
      <c r="M169" s="27"/>
      <c r="N169" s="27">
        <f t="shared" si="32"/>
        <v>21709.161</v>
      </c>
      <c r="O169" s="27"/>
      <c r="P169" s="27"/>
      <c r="Q169" s="27"/>
      <c r="R169" s="27"/>
      <c r="S169" s="27">
        <f t="shared" si="34"/>
        <v>0</v>
      </c>
      <c r="T169" s="27"/>
      <c r="U169" s="27">
        <f t="shared" si="35"/>
        <v>0</v>
      </c>
      <c r="V169" s="27"/>
      <c r="W169" s="27">
        <f t="shared" si="36"/>
        <v>0</v>
      </c>
      <c r="X169" s="27">
        <v>25012.648000000001</v>
      </c>
      <c r="Y169" s="27">
        <f t="shared" si="37"/>
        <v>25012.648000000001</v>
      </c>
      <c r="Z169" s="27"/>
      <c r="AA169" s="27"/>
      <c r="AB169" s="27"/>
      <c r="AC169" s="27"/>
      <c r="AD169" s="27">
        <f t="shared" si="39"/>
        <v>0</v>
      </c>
      <c r="AE169" s="27"/>
      <c r="AF169" s="27">
        <f t="shared" si="40"/>
        <v>0</v>
      </c>
      <c r="AG169" s="27"/>
      <c r="AH169" s="27">
        <f t="shared" si="41"/>
        <v>0</v>
      </c>
      <c r="AI169" s="27"/>
      <c r="AJ169" s="27">
        <f t="shared" si="42"/>
        <v>0</v>
      </c>
      <c r="AK169" s="4" t="s">
        <v>298</v>
      </c>
      <c r="AM169" s="37"/>
    </row>
    <row r="170" s="17" customFormat="1" ht="33.75" customHeight="1">
      <c r="A170" s="18"/>
      <c r="B170" s="19" t="s">
        <v>299</v>
      </c>
      <c r="C170" s="19"/>
      <c r="D170" s="21">
        <f>D15+D54+D100+D111+D139+D142+D165</f>
        <v>6956538.7000000002</v>
      </c>
      <c r="E170" s="21">
        <f>E15+E54+E100+E111+E139+E142+E165</f>
        <v>133087.533</v>
      </c>
      <c r="F170" s="21">
        <f t="shared" si="44"/>
        <v>7089626.233</v>
      </c>
      <c r="G170" s="21">
        <f>G15+G54+G100+G111+G139+G142+G165</f>
        <v>-145623.29302000001</v>
      </c>
      <c r="H170" s="21">
        <f t="shared" si="43"/>
        <v>6944002.9399800003</v>
      </c>
      <c r="I170" s="21">
        <f>I15+I54+I100+I111+I139+I142+I165</f>
        <v>-303635.06699999998</v>
      </c>
      <c r="J170" s="21">
        <f t="shared" si="30"/>
        <v>6640367.8729800005</v>
      </c>
      <c r="K170" s="21">
        <f>K15+K54+K100+K111+K139+K142+K165</f>
        <v>-15425.981999999993</v>
      </c>
      <c r="L170" s="21">
        <f t="shared" si="31"/>
        <v>6624941.8909800006</v>
      </c>
      <c r="M170" s="21">
        <f>M15+M54+M100+M111+M139+M142+M165</f>
        <v>-50694.161999999989</v>
      </c>
      <c r="N170" s="21">
        <f t="shared" si="32"/>
        <v>6574247.7289800011</v>
      </c>
      <c r="O170" s="21">
        <f>O15+O54+O100+O111+O139+O142+O165</f>
        <v>8185245.5999999996</v>
      </c>
      <c r="P170" s="21">
        <f>P15+P54+P100+P111+P139+P142+P165</f>
        <v>42256</v>
      </c>
      <c r="Q170" s="21">
        <f t="shared" si="33"/>
        <v>8227501.5999999996</v>
      </c>
      <c r="R170" s="21">
        <f>R15+R54+R100+R111+R139+R142+R165</f>
        <v>-348733.03099999996</v>
      </c>
      <c r="S170" s="21">
        <f t="shared" si="34"/>
        <v>7878768.5690000001</v>
      </c>
      <c r="T170" s="21">
        <f>T15+T54+T100+T111+T139+T142+T165</f>
        <v>-401466.55700000003</v>
      </c>
      <c r="U170" s="21">
        <f t="shared" si="35"/>
        <v>7477302.0120000001</v>
      </c>
      <c r="V170" s="21">
        <f>V15+V54+V100+V111+V139+V142+V165</f>
        <v>-26829.656999999992</v>
      </c>
      <c r="W170" s="21">
        <f t="shared" si="36"/>
        <v>7450472.3550000004</v>
      </c>
      <c r="X170" s="21">
        <f>X15+X54+X100+X111+X139+X142+X165</f>
        <v>-53658.592999999979</v>
      </c>
      <c r="Y170" s="21">
        <f t="shared" si="37"/>
        <v>7396813.7620000001</v>
      </c>
      <c r="Z170" s="21">
        <f>Z15+Z54+Z100+Z111+Z139+Z142+Z165</f>
        <v>3001787.1000000006</v>
      </c>
      <c r="AA170" s="21">
        <f>AA15+AA54+AA100+AA111+AA139+AA142+AA165</f>
        <v>0</v>
      </c>
      <c r="AB170" s="21">
        <f t="shared" si="38"/>
        <v>3001787.1000000006</v>
      </c>
      <c r="AC170" s="21">
        <f>AC15+AC54+AC100+AC111+AC139+AC142+AC165</f>
        <v>704085.82300000009</v>
      </c>
      <c r="AD170" s="21">
        <f t="shared" si="39"/>
        <v>3705872.9230000004</v>
      </c>
      <c r="AE170" s="21">
        <f>AE15+AE54+AE100+AE111+AE139+AE142+AE165</f>
        <v>0</v>
      </c>
      <c r="AF170" s="21">
        <f t="shared" si="40"/>
        <v>3705872.9230000004</v>
      </c>
      <c r="AG170" s="21">
        <f>AG15+AG54+AG100+AG111+AG139+AG142+AG165</f>
        <v>41639.830000000002</v>
      </c>
      <c r="AH170" s="21">
        <f t="shared" si="41"/>
        <v>3747512.7530000005</v>
      </c>
      <c r="AI170" s="21">
        <f>AI15+AI54+AI100+AI111+AI139+AI142+AI165</f>
        <v>-10363.15300000002</v>
      </c>
      <c r="AJ170" s="21">
        <f t="shared" si="42"/>
        <v>3737149.6000000006</v>
      </c>
      <c r="AK170" s="22"/>
      <c r="AL170" s="23"/>
      <c r="AM170" s="17"/>
      <c r="AN170" s="17"/>
      <c r="AO170" s="17"/>
    </row>
    <row r="171" ht="17.25">
      <c r="A171" s="24"/>
      <c r="B171" s="83" t="s">
        <v>300</v>
      </c>
      <c r="C171" s="83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  <c r="AA171" s="27"/>
      <c r="AB171" s="27"/>
      <c r="AC171" s="27"/>
      <c r="AD171" s="27"/>
      <c r="AE171" s="27"/>
      <c r="AF171" s="27"/>
      <c r="AG171" s="27"/>
      <c r="AH171" s="27"/>
      <c r="AI171" s="27"/>
      <c r="AJ171" s="27"/>
      <c r="AK171" s="4"/>
      <c r="AM171" s="37"/>
    </row>
    <row r="172" ht="17.25">
      <c r="A172" s="24"/>
      <c r="B172" s="84" t="s">
        <v>23</v>
      </c>
      <c r="C172" s="85"/>
      <c r="D172" s="27">
        <f>D18+D57+D103</f>
        <v>2576393</v>
      </c>
      <c r="E172" s="27">
        <f>E18+E57+E103</f>
        <v>0</v>
      </c>
      <c r="F172" s="27">
        <f t="shared" si="44"/>
        <v>2576393</v>
      </c>
      <c r="G172" s="27">
        <f>G18+G57+G103</f>
        <v>0</v>
      </c>
      <c r="H172" s="27">
        <f t="shared" si="43"/>
        <v>2576393</v>
      </c>
      <c r="I172" s="27">
        <f>I18+I57+I103</f>
        <v>0</v>
      </c>
      <c r="J172" s="27">
        <f t="shared" ref="J171:J181" si="45">H172+I172</f>
        <v>2576393</v>
      </c>
      <c r="K172" s="27">
        <f>K18+K57+K103</f>
        <v>0</v>
      </c>
      <c r="L172" s="27">
        <f t="shared" ref="L171:L181" si="46">J172+K172</f>
        <v>2576393</v>
      </c>
      <c r="M172" s="27">
        <f>M18+M57+M103</f>
        <v>0</v>
      </c>
      <c r="N172" s="27">
        <f t="shared" ref="N171:N181" si="47">L172+M172</f>
        <v>2576393</v>
      </c>
      <c r="O172" s="27">
        <f>O18+O57+O103</f>
        <v>2710335.1000000001</v>
      </c>
      <c r="P172" s="27">
        <f>P18+P57+P103</f>
        <v>0</v>
      </c>
      <c r="Q172" s="27">
        <f t="shared" ref="Q171:Q181" si="48">O172+P172</f>
        <v>2710335.1000000001</v>
      </c>
      <c r="R172" s="27">
        <f>R18+R57+R103</f>
        <v>0</v>
      </c>
      <c r="S172" s="27">
        <f t="shared" ref="S171:S181" si="49">Q172+R172</f>
        <v>2710335.1000000001</v>
      </c>
      <c r="T172" s="27">
        <f>T18+T57+T103</f>
        <v>0</v>
      </c>
      <c r="U172" s="27">
        <f t="shared" ref="U171:U181" si="50">S172+T172</f>
        <v>2710335.1000000001</v>
      </c>
      <c r="V172" s="27">
        <f>V18+V57+V103</f>
        <v>0</v>
      </c>
      <c r="W172" s="27">
        <f t="shared" ref="W171:W181" si="51">U172+V172</f>
        <v>2710335.1000000001</v>
      </c>
      <c r="X172" s="27">
        <f>X18+X57+X103</f>
        <v>0</v>
      </c>
      <c r="Y172" s="27">
        <f t="shared" ref="Y171:Y181" si="52">W172+X172</f>
        <v>2710335.1000000001</v>
      </c>
      <c r="Z172" s="27">
        <f>Z18+Z57+Z103</f>
        <v>1012081.6000000001</v>
      </c>
      <c r="AA172" s="27">
        <f>AA18+AA57+AA103</f>
        <v>0</v>
      </c>
      <c r="AB172" s="27">
        <f t="shared" ref="AB171:AB181" si="53">Z172+AA172</f>
        <v>1012081.6000000001</v>
      </c>
      <c r="AC172" s="27">
        <f>AC18+AC57+AC103</f>
        <v>0</v>
      </c>
      <c r="AD172" s="27">
        <f t="shared" ref="AD171:AD181" si="54">AB172+AC172</f>
        <v>1012081.6000000001</v>
      </c>
      <c r="AE172" s="27">
        <f>AE18+AE57+AE103</f>
        <v>0</v>
      </c>
      <c r="AF172" s="27">
        <f t="shared" ref="AF171:AF181" si="55">AD172+AE172</f>
        <v>1012081.6000000001</v>
      </c>
      <c r="AG172" s="27">
        <f>AG18+AG57+AG103</f>
        <v>0</v>
      </c>
      <c r="AH172" s="27">
        <f t="shared" ref="AH171:AH181" si="56">AF172+AG172</f>
        <v>1012081.6000000001</v>
      </c>
      <c r="AI172" s="27">
        <f>AI18+AI57+AI103</f>
        <v>0</v>
      </c>
      <c r="AJ172" s="27">
        <f t="shared" ref="AJ171:AJ181" si="57">AH172+AI172</f>
        <v>1012081.6000000001</v>
      </c>
      <c r="AK172" s="4"/>
      <c r="AM172" s="37"/>
    </row>
    <row r="173" ht="17.25">
      <c r="A173" s="24"/>
      <c r="B173" s="83" t="s">
        <v>161</v>
      </c>
      <c r="C173" s="83"/>
      <c r="D173" s="27">
        <f>D114</f>
        <v>30161.700000000001</v>
      </c>
      <c r="E173" s="27">
        <f>E114</f>
        <v>0</v>
      </c>
      <c r="F173" s="27">
        <f t="shared" si="44"/>
        <v>30161.700000000001</v>
      </c>
      <c r="G173" s="27">
        <f>G114</f>
        <v>0</v>
      </c>
      <c r="H173" s="27">
        <f t="shared" si="43"/>
        <v>30161.700000000001</v>
      </c>
      <c r="I173" s="27">
        <f>I114</f>
        <v>0</v>
      </c>
      <c r="J173" s="27">
        <f t="shared" si="45"/>
        <v>30161.700000000001</v>
      </c>
      <c r="K173" s="27">
        <f>K114</f>
        <v>0</v>
      </c>
      <c r="L173" s="27">
        <f t="shared" si="46"/>
        <v>30161.700000000001</v>
      </c>
      <c r="M173" s="27">
        <f>M114</f>
        <v>0</v>
      </c>
      <c r="N173" s="27">
        <f t="shared" si="47"/>
        <v>30161.700000000001</v>
      </c>
      <c r="O173" s="27">
        <f>O114</f>
        <v>0</v>
      </c>
      <c r="P173" s="27">
        <f>P114</f>
        <v>0</v>
      </c>
      <c r="Q173" s="27">
        <f t="shared" si="48"/>
        <v>0</v>
      </c>
      <c r="R173" s="27">
        <f>R114</f>
        <v>0</v>
      </c>
      <c r="S173" s="27">
        <f t="shared" si="49"/>
        <v>0</v>
      </c>
      <c r="T173" s="27">
        <f>T114</f>
        <v>0</v>
      </c>
      <c r="U173" s="27">
        <f t="shared" si="50"/>
        <v>0</v>
      </c>
      <c r="V173" s="27">
        <f>V114</f>
        <v>0</v>
      </c>
      <c r="W173" s="27">
        <f t="shared" si="51"/>
        <v>0</v>
      </c>
      <c r="X173" s="27">
        <f>X114</f>
        <v>0</v>
      </c>
      <c r="Y173" s="27">
        <f t="shared" si="52"/>
        <v>0</v>
      </c>
      <c r="Z173" s="27">
        <f>Z114</f>
        <v>145103.10000000001</v>
      </c>
      <c r="AA173" s="27">
        <f>AA114</f>
        <v>0</v>
      </c>
      <c r="AB173" s="27">
        <f t="shared" si="53"/>
        <v>145103.10000000001</v>
      </c>
      <c r="AC173" s="27">
        <f>AC114</f>
        <v>0</v>
      </c>
      <c r="AD173" s="27">
        <f t="shared" si="54"/>
        <v>145103.10000000001</v>
      </c>
      <c r="AE173" s="27">
        <f>AE114</f>
        <v>0</v>
      </c>
      <c r="AF173" s="27">
        <f t="shared" si="55"/>
        <v>145103.10000000001</v>
      </c>
      <c r="AG173" s="27">
        <f>AG114</f>
        <v>0</v>
      </c>
      <c r="AH173" s="27">
        <f t="shared" si="56"/>
        <v>145103.10000000001</v>
      </c>
      <c r="AI173" s="27">
        <f>AI114</f>
        <v>0</v>
      </c>
      <c r="AJ173" s="27">
        <f t="shared" si="57"/>
        <v>145103.10000000001</v>
      </c>
      <c r="AK173" s="4"/>
      <c r="AM173" s="37"/>
    </row>
    <row r="174" ht="17.25">
      <c r="A174" s="24"/>
      <c r="B174" s="84" t="s">
        <v>24</v>
      </c>
      <c r="C174" s="85"/>
      <c r="D174" s="27">
        <f>D58+D19</f>
        <v>1630035</v>
      </c>
      <c r="E174" s="27">
        <f>E58+E19</f>
        <v>0</v>
      </c>
      <c r="F174" s="27">
        <f t="shared" si="44"/>
        <v>1630035</v>
      </c>
      <c r="G174" s="27">
        <f>G58+G19</f>
        <v>0</v>
      </c>
      <c r="H174" s="27">
        <f t="shared" si="43"/>
        <v>1630035</v>
      </c>
      <c r="I174" s="27">
        <f>I58+I19</f>
        <v>0</v>
      </c>
      <c r="J174" s="27">
        <f t="shared" si="45"/>
        <v>1630035</v>
      </c>
      <c r="K174" s="27">
        <f>K58+K19</f>
        <v>0</v>
      </c>
      <c r="L174" s="27">
        <f t="shared" si="46"/>
        <v>1630035</v>
      </c>
      <c r="M174" s="27">
        <f>M58+M19</f>
        <v>0</v>
      </c>
      <c r="N174" s="27">
        <f t="shared" si="47"/>
        <v>1630035</v>
      </c>
      <c r="O174" s="27">
        <f>O58+O19</f>
        <v>1745190.8999999999</v>
      </c>
      <c r="P174" s="27">
        <f>P58+P19</f>
        <v>0</v>
      </c>
      <c r="Q174" s="27">
        <f t="shared" si="48"/>
        <v>1745190.8999999999</v>
      </c>
      <c r="R174" s="27">
        <f>R58+R19</f>
        <v>0</v>
      </c>
      <c r="S174" s="27">
        <f t="shared" si="49"/>
        <v>1745190.8999999999</v>
      </c>
      <c r="T174" s="27">
        <f>T58+T19</f>
        <v>0</v>
      </c>
      <c r="U174" s="27">
        <f t="shared" si="50"/>
        <v>1745190.8999999999</v>
      </c>
      <c r="V174" s="27">
        <f>V58+V19</f>
        <v>0</v>
      </c>
      <c r="W174" s="27">
        <f t="shared" si="51"/>
        <v>1745190.8999999999</v>
      </c>
      <c r="X174" s="27">
        <f>X58+X19</f>
        <v>0</v>
      </c>
      <c r="Y174" s="27">
        <f t="shared" si="52"/>
        <v>1745190.8999999999</v>
      </c>
      <c r="Z174" s="27">
        <f>Z58+Z19</f>
        <v>992894.39999999991</v>
      </c>
      <c r="AA174" s="27">
        <f>AA58+AA19</f>
        <v>0</v>
      </c>
      <c r="AB174" s="27">
        <f t="shared" si="53"/>
        <v>992894.39999999991</v>
      </c>
      <c r="AC174" s="27">
        <f>AC58+AC19</f>
        <v>0</v>
      </c>
      <c r="AD174" s="27">
        <f t="shared" si="54"/>
        <v>992894.39999999991</v>
      </c>
      <c r="AE174" s="27">
        <f>AE58+AE19</f>
        <v>0</v>
      </c>
      <c r="AF174" s="27">
        <f t="shared" si="55"/>
        <v>992894.39999999991</v>
      </c>
      <c r="AG174" s="27">
        <f>AG58+AG19</f>
        <v>0</v>
      </c>
      <c r="AH174" s="27">
        <f t="shared" si="56"/>
        <v>992894.39999999991</v>
      </c>
      <c r="AI174" s="27">
        <f>AI58+AI19</f>
        <v>0</v>
      </c>
      <c r="AJ174" s="27">
        <f t="shared" si="57"/>
        <v>992894.39999999991</v>
      </c>
      <c r="AK174" s="4"/>
      <c r="AM174" s="37"/>
    </row>
    <row r="175" ht="17.25">
      <c r="A175" s="24"/>
      <c r="B175" s="86" t="s">
        <v>25</v>
      </c>
      <c r="C175" s="87"/>
      <c r="D175" s="27">
        <f>D20</f>
        <v>581.10000000000002</v>
      </c>
      <c r="E175" s="27">
        <f>E20</f>
        <v>0</v>
      </c>
      <c r="F175" s="27">
        <f t="shared" si="44"/>
        <v>581.10000000000002</v>
      </c>
      <c r="G175" s="27">
        <f>G20</f>
        <v>7588.5489799999996</v>
      </c>
      <c r="H175" s="27">
        <f t="shared" si="43"/>
        <v>8169.6489799999999</v>
      </c>
      <c r="I175" s="27">
        <f>I20</f>
        <v>0</v>
      </c>
      <c r="J175" s="27">
        <f t="shared" si="45"/>
        <v>8169.6489799999999</v>
      </c>
      <c r="K175" s="27">
        <f>K20</f>
        <v>0</v>
      </c>
      <c r="L175" s="27">
        <f t="shared" si="46"/>
        <v>8169.6489799999999</v>
      </c>
      <c r="M175" s="27">
        <f>M20</f>
        <v>0</v>
      </c>
      <c r="N175" s="27">
        <f t="shared" si="47"/>
        <v>8169.6489799999999</v>
      </c>
      <c r="O175" s="27">
        <f>O20</f>
        <v>0</v>
      </c>
      <c r="P175" s="27">
        <f>P20</f>
        <v>0</v>
      </c>
      <c r="Q175" s="27">
        <f t="shared" si="48"/>
        <v>0</v>
      </c>
      <c r="R175" s="27">
        <f>R20</f>
        <v>0</v>
      </c>
      <c r="S175" s="27">
        <f t="shared" si="49"/>
        <v>0</v>
      </c>
      <c r="T175" s="27">
        <f>T20</f>
        <v>0</v>
      </c>
      <c r="U175" s="27">
        <f t="shared" si="50"/>
        <v>0</v>
      </c>
      <c r="V175" s="27">
        <f>V20</f>
        <v>0</v>
      </c>
      <c r="W175" s="27">
        <f t="shared" si="51"/>
        <v>0</v>
      </c>
      <c r="X175" s="27">
        <f>X20</f>
        <v>0</v>
      </c>
      <c r="Y175" s="27">
        <f t="shared" si="52"/>
        <v>0</v>
      </c>
      <c r="Z175" s="27">
        <f>Z20</f>
        <v>0</v>
      </c>
      <c r="AA175" s="27">
        <f>AA20</f>
        <v>0</v>
      </c>
      <c r="AB175" s="27">
        <f t="shared" si="53"/>
        <v>0</v>
      </c>
      <c r="AC175" s="27">
        <f>AC20</f>
        <v>0</v>
      </c>
      <c r="AD175" s="27">
        <f t="shared" si="54"/>
        <v>0</v>
      </c>
      <c r="AE175" s="27">
        <f>AE20</f>
        <v>0</v>
      </c>
      <c r="AF175" s="27">
        <f t="shared" si="55"/>
        <v>0</v>
      </c>
      <c r="AG175" s="27">
        <f>AG20</f>
        <v>0</v>
      </c>
      <c r="AH175" s="27">
        <f t="shared" si="56"/>
        <v>0</v>
      </c>
      <c r="AI175" s="27">
        <f>AI20</f>
        <v>0</v>
      </c>
      <c r="AJ175" s="27">
        <f t="shared" si="57"/>
        <v>0</v>
      </c>
      <c r="AK175" s="4"/>
      <c r="AM175" s="37"/>
    </row>
    <row r="176" ht="17.25">
      <c r="A176" s="24"/>
      <c r="B176" s="83" t="s">
        <v>301</v>
      </c>
      <c r="C176" s="83"/>
      <c r="D176" s="88"/>
      <c r="E176" s="88"/>
      <c r="F176" s="88"/>
      <c r="G176" s="88"/>
      <c r="H176" s="88"/>
      <c r="I176" s="88"/>
      <c r="J176" s="88"/>
      <c r="K176" s="88"/>
      <c r="L176" s="88"/>
      <c r="M176" s="88"/>
      <c r="N176" s="88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4"/>
      <c r="AM176" s="37"/>
    </row>
    <row r="177" ht="17.25">
      <c r="A177" s="24"/>
      <c r="B177" s="83" t="s">
        <v>302</v>
      </c>
      <c r="C177" s="83"/>
      <c r="D177" s="27">
        <f>D24+D34+D41+D46+D49+D143+D144+D145+D146+D147+D148+D149+D150+D151+D152+D153+D154+D155+D156+D157+D158+D159+D160+D161+D162+D163+D166+D167+D59+D60+D61+D62+D63+D64+D65+D66+D67+D68+D69+D70+D140+D141+D104</f>
        <v>2992108.4000000004</v>
      </c>
      <c r="E177" s="27">
        <f>E24+E34+E41+E46+E49+E143+E144+E145+E146+E147+E148+E149+E150+E151+E152+E153+E154+E155+E156+E157+E158+E159+E160+E161+E162+E163+E166+E167+E59+E60+E61+E62+E63+E64+E65+E66+E67+E68+E69+E70+E140+E141+E104+E91+E92+E93+E94+E95+E96</f>
        <v>56730.733</v>
      </c>
      <c r="F177" s="27">
        <f t="shared" si="44"/>
        <v>3048839.1330000004</v>
      </c>
      <c r="G177" s="27">
        <f>G24+G34+G41+G46+G49+G143+G144+G145+G146+G147+G148+G149+G150+G151+G152+G153+G154+G155+G156+G157+G158+G159+G160+G161+G162+G163+G166+G167+G59+G60+G61+G62+G63+G64+G65+G66+G67+G68+G69+G70+G140+G141+G104+G91+G92+G93+G94+G95+G96+G97+G168+G169+G53+G164+G98</f>
        <v>-289399.36202</v>
      </c>
      <c r="H177" s="27">
        <f t="shared" si="43"/>
        <v>2759439.7709800005</v>
      </c>
      <c r="I177" s="27">
        <f>I24+I34+I41+I46+I49+I143+I144+I145+I146+I147+I148+I149+I150+I151+I152+I153+I154+I155+I156+I157+I158+I159+I160+I161+I162+I163+I166+I167+I59+I60+I61+I62+I63+I64+I65+I66+I67+I68+I69+I70+I140+I141+I104+I91+I92+I93+I94+I95+I96+I97+I168+I169+I53+I164+I98</f>
        <v>34853.074000000001</v>
      </c>
      <c r="J177" s="27">
        <f t="shared" si="45"/>
        <v>2794292.8449800005</v>
      </c>
      <c r="K177" s="27">
        <f>K24+K34+K41+K46+K49+K143+K144+K145+K146+K147+K148+K149+K150+K151+K152+K153+K154+K155+K156+K157+K158+K159+K160+K161+K162+K163+K166+K167+K59+K60+K61+K62+K63+K64+K65+K66+K67+K68+K69+K70+K140+K141+K104+K91+K92+K93+K94+K95+K96+K97+K168+K169+K53+K164+K98</f>
        <v>-61540.300000000003</v>
      </c>
      <c r="L177" s="27">
        <f t="shared" si="46"/>
        <v>2732752.5449800007</v>
      </c>
      <c r="M177" s="27">
        <f>M24+M34+M41+M46+M49+M143+M144+M145+M146+M147+M148+M149+M150+M151+M152+M153+M154+M155+M156+M157+M158+M159+M160+M161+M162+M163+M166+M167+M59+M60+M61+M62+M63+M64+M65+M66+M67+M68+M69+M70+M140+M141+M104+M91+M92+M93+M94+M95+M96+M97+M168+M169+M53+M164+M98</f>
        <v>-27814.887000000002</v>
      </c>
      <c r="N177" s="27">
        <f t="shared" si="47"/>
        <v>2704937.6579800006</v>
      </c>
      <c r="O177" s="27">
        <f>O24+O34+O41+O46+O49+O143+O144+O145+O146+O147+O148+O149+O150+O151+O152+O153+O154+O155+O156+O157+O158+O159+O160+O161+O162+O163+O166+O167+O59+O60+O61+O62+O63+O64+O65+O66+O67+O68+O69+O70+O140+O141+O104</f>
        <v>3205073.7000000002</v>
      </c>
      <c r="P177" s="60">
        <f>P24+P34+P41+P46+P49+P143+P144+P145+P146+P147+P148+P149+P150+P151+P152+P153+P154+P155+P156+P157+P158+P159+P160+P161+P162+P163+P166+P167+P59+P60+P61+P62+P63+P64+P65+P66+P67+P68+P69+P70+P140+P141+P104+P91+P92+P93+P94+P95+P96</f>
        <v>42256</v>
      </c>
      <c r="Q177" s="27">
        <f t="shared" si="48"/>
        <v>3247329.7000000002</v>
      </c>
      <c r="R177" s="60">
        <f>R24+R34+R41+R46+R49+R143+R144+R145+R146+R147+R148+R149+R150+R151+R152+R153+R154+R155+R156+R157+R158+R159+R160+R161+R162+R163+R166+R167+R59+R60+R61+R62+R63+R64+R65+R66+R67+R68+R69+R70+R140+R141+R104+R91+R92+R93+R94+R95+R96+R97+R168+R169+R53+R164+R98</f>
        <v>130249.769</v>
      </c>
      <c r="S177" s="27">
        <f t="shared" si="49"/>
        <v>3377579.469</v>
      </c>
      <c r="T177" s="27">
        <f>T24+T34+T41+T46+T49+T143+T144+T145+T146+T147+T148+T149+T150+T151+T152+T153+T154+T155+T156+T157+T158+T159+T160+T161+T162+T163+T166+T167+T59+T60+T61+T62+T63+T64+T65+T66+T67+T68+T69+T70+T140+T141+T104+T91+T92+T93+T94+T95+T96+T97+T168+T169+T53+T164+T98</f>
        <v>-102151.32822999998</v>
      </c>
      <c r="U177" s="27">
        <f t="shared" si="50"/>
        <v>3275428.1407699999</v>
      </c>
      <c r="V177" s="27">
        <f>V24+V34+V41+V46+V49+V143+V144+V145+V146+V147+V148+V149+V150+V151+V152+V153+V154+V155+V156+V157+V158+V159+V160+V161+V162+V163+V166+V167+V59+V60+V61+V62+V63+V64+V65+V66+V67+V68+V69+V70+V140+V141+V104+V91+V92+V93+V94+V95+V96+V97+V168+V169+V53+V164+V98</f>
        <v>-26829.656999999992</v>
      </c>
      <c r="W177" s="27">
        <f t="shared" si="51"/>
        <v>3248598.4837699998</v>
      </c>
      <c r="X177" s="27">
        <f>X24+X34+X41+X46+X49+X143+X144+X145+X146+X147+X148+X149+X150+X151+X152+X153+X154+X155+X156+X157+X158+X159+X160+X161+X162+X163+X166+X167+X59+X60+X61+X62+X63+X64+X65+X66+X67+X68+X69+X70+X140+X141+X104+X91+X92+X93+X94+X95+X96+X97+X168+X169+X53+X164+X98</f>
        <v>-447261.80900000007</v>
      </c>
      <c r="Y177" s="27">
        <f t="shared" si="52"/>
        <v>2801336.6747699999</v>
      </c>
      <c r="Z177" s="27">
        <f>Z24+Z34+Z41+Z46+Z49+Z143+Z144+Z145+Z146+Z147+Z148+Z149+Z150+Z151+Z152+Z153+Z154+Z155+Z156+Z157+Z158+Z159+Z160+Z161+Z162+Z163+Z166+Z167+Z59+Z60+Z61+Z62+Z63+Z64+Z65+Z66+Z67+Z68+Z69+Z70+Z140+Z141+Z104</f>
        <v>51708.000000000015</v>
      </c>
      <c r="AA177" s="60">
        <f>AA24+AA34+AA41+AA46+AA49+AA143+AA144+AA145+AA146+AA147+AA148+AA149+AA150+AA151+AA152+AA153+AA154+AA155+AA156+AA157+AA158+AA159+AA160+AA161+AA162+AA163+AA166+AA167+AA59+AA60+AA61+AA62+AA63+AA64+AA65+AA66+AA67+AA68+AA69+AA70+AA140+AA141+AA104+AA91+AA92+AA93+AA94+AA95+AA96</f>
        <v>0</v>
      </c>
      <c r="AB177" s="27">
        <f t="shared" si="53"/>
        <v>51708.000000000015</v>
      </c>
      <c r="AC177" s="60">
        <f>AC24+AC34+AC41+AC46+AC49+AC143+AC144+AC145+AC146+AC147+AC148+AC149+AC150+AC151+AC152+AC153+AC154+AC155+AC156+AC157+AC158+AC159+AC160+AC161+AC162+AC163+AC166+AC167+AC59+AC60+AC61+AC62+AC63+AC64+AC65+AC66+AC67+AC68+AC69+AC70+AC140+AC141+AC104+AC91+AC92+AC93+AC94+AC95+AC96+AC97+AC168+AC169+AC53+AC164+AC98</f>
        <v>225103.02299999999</v>
      </c>
      <c r="AD177" s="27">
        <f t="shared" si="54"/>
        <v>276811.02299999999</v>
      </c>
      <c r="AE177" s="27">
        <f>AE24+AE34+AE41+AE46+AE49+AE143+AE144+AE145+AE146+AE147+AE148+AE149+AE150+AE151+AE152+AE153+AE154+AE155+AE156+AE157+AE158+AE159+AE160+AE161+AE162+AE163+AE166+AE167+AE59+AE60+AE61+AE62+AE63+AE64+AE65+AE66+AE67+AE68+AE69+AE70+AE140+AE141+AE104+AE91+AE92+AE93+AE94+AE95+AE96+AE97+AE168+AE169+AE53+AE164+AE98</f>
        <v>0</v>
      </c>
      <c r="AF177" s="27">
        <f t="shared" si="55"/>
        <v>276811.02299999999</v>
      </c>
      <c r="AG177" s="27">
        <f>AG24+AG34+AG41+AG46+AG49+AG143+AG144+AG145+AG146+AG147+AG148+AG149+AG150+AG151+AG152+AG153+AG154+AG155+AG156+AG157+AG158+AG159+AG160+AG161+AG162+AG163+AG166+AG167+AG59+AG60+AG61+AG62+AG63+AG64+AG65+AG66+AG67+AG68+AG69+AG70+AG140+AG141+AG104+AG91+AG92+AG93+AG94+AG95+AG96+AG97+AG168+AG169+AG53+AG164+AG98</f>
        <v>41639.830000000002</v>
      </c>
      <c r="AH177" s="27">
        <f t="shared" si="56"/>
        <v>318450.853</v>
      </c>
      <c r="AI177" s="27">
        <f>AI24+AI34+AI41+AI46+AI49+AI143+AI144+AI145+AI146+AI147+AI148+AI149+AI150+AI151+AI152+AI153+AI154+AI155+AI156+AI157+AI158+AI159+AI160+AI161+AI162+AI163+AI166+AI167+AI59+AI60+AI61+AI62+AI63+AI64+AI65+AI66+AI67+AI68+AI69+AI70+AI140+AI141+AI104+AI91+AI92+AI93+AI94+AI95+AI96+AI97+AI168+AI169+AI53+AI164+AI98</f>
        <v>219830.22999999998</v>
      </c>
      <c r="AJ177" s="27">
        <f t="shared" si="57"/>
        <v>538281.08299999998</v>
      </c>
      <c r="AK177" s="4"/>
      <c r="AM177" s="37"/>
    </row>
    <row r="178" ht="17.25">
      <c r="A178" s="24"/>
      <c r="B178" s="83" t="s">
        <v>28</v>
      </c>
      <c r="C178" s="83"/>
      <c r="D178" s="27">
        <f>D29</f>
        <v>54620.700000000004</v>
      </c>
      <c r="E178" s="27">
        <f>E29</f>
        <v>0</v>
      </c>
      <c r="F178" s="27">
        <f t="shared" si="44"/>
        <v>54620.700000000004</v>
      </c>
      <c r="G178" s="27">
        <f>G29</f>
        <v>0</v>
      </c>
      <c r="H178" s="27">
        <f t="shared" si="43"/>
        <v>54620.700000000004</v>
      </c>
      <c r="I178" s="27">
        <f>I29</f>
        <v>-54620.700000000004</v>
      </c>
      <c r="J178" s="27">
        <f t="shared" si="45"/>
        <v>0</v>
      </c>
      <c r="K178" s="27">
        <f>K29</f>
        <v>0</v>
      </c>
      <c r="L178" s="27">
        <f t="shared" si="46"/>
        <v>0</v>
      </c>
      <c r="M178" s="27">
        <f>M29+M40+M21</f>
        <v>0</v>
      </c>
      <c r="N178" s="27">
        <f t="shared" si="47"/>
        <v>0</v>
      </c>
      <c r="O178" s="27">
        <f>O29</f>
        <v>0</v>
      </c>
      <c r="P178" s="27">
        <f>P29</f>
        <v>0</v>
      </c>
      <c r="Q178" s="27">
        <f t="shared" si="48"/>
        <v>0</v>
      </c>
      <c r="R178" s="27">
        <f>R29</f>
        <v>0</v>
      </c>
      <c r="S178" s="27">
        <f t="shared" si="49"/>
        <v>0</v>
      </c>
      <c r="T178" s="27">
        <f>T29</f>
        <v>121902.88923</v>
      </c>
      <c r="U178" s="27">
        <f t="shared" si="50"/>
        <v>121902.88923</v>
      </c>
      <c r="V178" s="27">
        <f>V29</f>
        <v>0</v>
      </c>
      <c r="W178" s="27">
        <f t="shared" si="51"/>
        <v>121902.88923</v>
      </c>
      <c r="X178" s="27">
        <f>X29+X40+X21</f>
        <v>229203.21600000001</v>
      </c>
      <c r="Y178" s="27">
        <f t="shared" si="52"/>
        <v>351106.10522999999</v>
      </c>
      <c r="Z178" s="27">
        <f>Z29</f>
        <v>0</v>
      </c>
      <c r="AA178" s="27">
        <f>AA29</f>
        <v>0</v>
      </c>
      <c r="AB178" s="27">
        <f t="shared" si="53"/>
        <v>0</v>
      </c>
      <c r="AC178" s="27">
        <f>AC29</f>
        <v>0</v>
      </c>
      <c r="AD178" s="27">
        <f t="shared" si="54"/>
        <v>0</v>
      </c>
      <c r="AE178" s="27">
        <f>AE29</f>
        <v>0</v>
      </c>
      <c r="AF178" s="27">
        <f t="shared" si="55"/>
        <v>0</v>
      </c>
      <c r="AG178" s="27">
        <f>AG29</f>
        <v>0</v>
      </c>
      <c r="AH178" s="27">
        <f t="shared" si="56"/>
        <v>0</v>
      </c>
      <c r="AI178" s="27">
        <f>AI29+AI40+AI21</f>
        <v>0</v>
      </c>
      <c r="AJ178" s="27">
        <f t="shared" si="57"/>
        <v>0</v>
      </c>
      <c r="AK178" s="4"/>
      <c r="AM178" s="37"/>
    </row>
    <row r="179" ht="17.25">
      <c r="A179" s="24"/>
      <c r="B179" s="84" t="s">
        <v>112</v>
      </c>
      <c r="C179" s="83"/>
      <c r="D179" s="27">
        <f>D79+D84+D87</f>
        <v>3018607.5</v>
      </c>
      <c r="E179" s="27">
        <f>E79+E84+E87</f>
        <v>0</v>
      </c>
      <c r="F179" s="27">
        <f t="shared" si="44"/>
        <v>3018607.5</v>
      </c>
      <c r="G179" s="27">
        <f>G79+G84+G87</f>
        <v>64540.538</v>
      </c>
      <c r="H179" s="27">
        <f t="shared" si="43"/>
        <v>3083148.0380000002</v>
      </c>
      <c r="I179" s="27">
        <f>I79+I84+I87</f>
        <v>-80805.163</v>
      </c>
      <c r="J179" s="27">
        <f t="shared" si="45"/>
        <v>3002342.875</v>
      </c>
      <c r="K179" s="27">
        <f>K79+K84+K87</f>
        <v>46114.318000000007</v>
      </c>
      <c r="L179" s="27">
        <f t="shared" si="46"/>
        <v>3048457.193</v>
      </c>
      <c r="M179" s="27">
        <f>M79+M84+M87</f>
        <v>136455.95000000001</v>
      </c>
      <c r="N179" s="27">
        <f t="shared" si="47"/>
        <v>3184913.1430000002</v>
      </c>
      <c r="O179" s="27">
        <f>O79+O84+O87</f>
        <v>2861408.7999999998</v>
      </c>
      <c r="P179" s="27">
        <f>P79+P84+P87</f>
        <v>0</v>
      </c>
      <c r="Q179" s="27">
        <f t="shared" si="48"/>
        <v>2861408.7999999998</v>
      </c>
      <c r="R179" s="27">
        <f>R79+R84+R87</f>
        <v>0</v>
      </c>
      <c r="S179" s="27">
        <f t="shared" si="49"/>
        <v>2861408.7999999998</v>
      </c>
      <c r="T179" s="27">
        <f>T79+T84+T87</f>
        <v>-48329.347999999998</v>
      </c>
      <c r="U179" s="27">
        <f t="shared" si="50"/>
        <v>2813079.4519999996</v>
      </c>
      <c r="V179" s="27">
        <f>V79+V84+V87</f>
        <v>0</v>
      </c>
      <c r="W179" s="27">
        <f t="shared" si="51"/>
        <v>2813079.4519999996</v>
      </c>
      <c r="X179" s="27">
        <f>X79+X84+X87</f>
        <v>0</v>
      </c>
      <c r="Y179" s="27">
        <f t="shared" si="52"/>
        <v>2813079.4519999996</v>
      </c>
      <c r="Z179" s="27">
        <f>Z79+Z84+Z87</f>
        <v>2804976.0000000005</v>
      </c>
      <c r="AA179" s="27">
        <f>AA79+AA84+AA87</f>
        <v>0</v>
      </c>
      <c r="AB179" s="27">
        <f t="shared" si="53"/>
        <v>2804976.0000000005</v>
      </c>
      <c r="AC179" s="27">
        <f>AC79+AC84+AC87</f>
        <v>0</v>
      </c>
      <c r="AD179" s="27">
        <f t="shared" si="54"/>
        <v>2804976.0000000005</v>
      </c>
      <c r="AE179" s="27">
        <f>AE79+AE84+AE87</f>
        <v>0</v>
      </c>
      <c r="AF179" s="27">
        <f t="shared" si="55"/>
        <v>2804976.0000000005</v>
      </c>
      <c r="AG179" s="27">
        <f>AG79+AG84+AG87</f>
        <v>0</v>
      </c>
      <c r="AH179" s="27">
        <f t="shared" si="56"/>
        <v>2804976.0000000005</v>
      </c>
      <c r="AI179" s="27">
        <f>AI79+AI84+AI87</f>
        <v>0</v>
      </c>
      <c r="AJ179" s="27">
        <f t="shared" si="57"/>
        <v>2804976.0000000005</v>
      </c>
      <c r="AK179" s="4"/>
      <c r="AM179" s="37"/>
    </row>
    <row r="180" ht="17.25">
      <c r="A180" s="24"/>
      <c r="B180" s="84" t="s">
        <v>152</v>
      </c>
      <c r="C180" s="83"/>
      <c r="D180" s="27">
        <f>D105+D109+D115+D119+D120+D124+D125+D126+D127+D128+D129+D130+D131+D132+D133</f>
        <v>688662.5</v>
      </c>
      <c r="E180" s="27">
        <f>E105+E109+E115+E119+E120+E124+E125+E126+E127+E128+E129+E130+E131+E132+E133+E134</f>
        <v>80016.800000000003</v>
      </c>
      <c r="F180" s="27">
        <f t="shared" si="44"/>
        <v>768679.30000000005</v>
      </c>
      <c r="G180" s="27">
        <f>G105+G109+G115+G119+G120+G124+G125+G126+G127+G128+G129+G130+G131+G132+G133+G134+G135+G136</f>
        <v>78805.370999999999</v>
      </c>
      <c r="H180" s="27">
        <f t="shared" si="43"/>
        <v>847484.67100000009</v>
      </c>
      <c r="I180" s="27">
        <f>I105+I109+I115+I119+I120+I124+I125+I126+I127+I128+I129+I130+I131+I132+I133+I134+I135+I136</f>
        <v>-207510.772</v>
      </c>
      <c r="J180" s="27">
        <f t="shared" si="45"/>
        <v>639973.89900000009</v>
      </c>
      <c r="K180" s="27">
        <f>K105+K109+K115+K119+K120+K124+K125+K126+K127+K128+K129+K130+K131+K132+K133+K134+K135+K136</f>
        <v>0</v>
      </c>
      <c r="L180" s="27">
        <f t="shared" si="46"/>
        <v>639973.89900000009</v>
      </c>
      <c r="M180" s="27">
        <f>M105+M109+M115+M119+M120+M124+M125+M126+M127+M128+M129+M130+M131+M132+M133+M134+M135+M136+M137+M138</f>
        <v>-159335.22500000001</v>
      </c>
      <c r="N180" s="27">
        <f t="shared" si="47"/>
        <v>480638.67400000012</v>
      </c>
      <c r="O180" s="27">
        <f>O105+O109+O115+O119+O120+O124+O125+O126+O127+O128+O129+O130+O131+O132+O133</f>
        <v>2041719.1000000001</v>
      </c>
      <c r="P180" s="60">
        <f>P105+P109+P115+P119+P120+P124+P125+P126+P127+P128+P129+P130+P131+P132+P133+P134</f>
        <v>0</v>
      </c>
      <c r="Q180" s="27">
        <f t="shared" si="48"/>
        <v>2041719.1000000001</v>
      </c>
      <c r="R180" s="60">
        <f>R105+R109+R115+R119+R120+R124+R125+R126+R127+R128+R129+R130+R131+R132+R133+R134+R135+R136</f>
        <v>-478982.79999999999</v>
      </c>
      <c r="S180" s="27">
        <f t="shared" si="49"/>
        <v>1562736.3</v>
      </c>
      <c r="T180" s="27">
        <f>T105+T109+T115+T119+T120+T124+T125+T126+T127+T128+T129+T130+T131+T132+T133+T134+T135+T136</f>
        <v>-372888.77000000002</v>
      </c>
      <c r="U180" s="27">
        <f t="shared" si="50"/>
        <v>1189847.53</v>
      </c>
      <c r="V180" s="27">
        <f>V105+V109+V115+V119+V120+V124+V125+V126+V127+V128+V129+V130+V131+V132+V133+V134+V135+V136</f>
        <v>0</v>
      </c>
      <c r="W180" s="27">
        <f t="shared" si="51"/>
        <v>1189847.53</v>
      </c>
      <c r="X180" s="27">
        <f>X105+X109+X115+X119+X120+X124+X125+X126+X127+X128+X129+X130+X131+X132+X133+X134+X135+X136+X137+X138</f>
        <v>164400</v>
      </c>
      <c r="Y180" s="27">
        <f t="shared" si="52"/>
        <v>1354247.53</v>
      </c>
      <c r="Z180" s="27">
        <f>Z105+Z109+Z115+Z119+Z120+Z124+Z125+Z126+Z127+Z128+Z129+Z130+Z131+Z132+Z133</f>
        <v>145103.10000000001</v>
      </c>
      <c r="AA180" s="60">
        <f>AA105+AA109+AA115+AA119+AA120+AA124+AA125+AA126+AA127+AA128+AA129+AA130+AA131+AA132+AA133+AA134</f>
        <v>0</v>
      </c>
      <c r="AB180" s="27">
        <f t="shared" si="53"/>
        <v>145103.10000000001</v>
      </c>
      <c r="AC180" s="60">
        <f>AC105+AC109+AC115+AC119+AC120+AC124+AC125+AC126+AC127+AC128+AC129+AC130+AC131+AC132+AC133+AC134+AC135+AC136</f>
        <v>478982.79999999999</v>
      </c>
      <c r="AD180" s="27">
        <f t="shared" si="54"/>
        <v>624085.90000000002</v>
      </c>
      <c r="AE180" s="27">
        <f>AE105+AE109+AE115+AE119+AE120+AE124+AE125+AE126+AE127+AE128+AE129+AE130+AE131+AE132+AE133+AE134+AE135+AE136</f>
        <v>0</v>
      </c>
      <c r="AF180" s="27">
        <f t="shared" si="55"/>
        <v>624085.90000000002</v>
      </c>
      <c r="AG180" s="27">
        <f>AG105+AG109+AG115+AG119+AG120+AG124+AG125+AG126+AG127+AG128+AG129+AG130+AG131+AG132+AG133+AG134+AG135+AG136</f>
        <v>0</v>
      </c>
      <c r="AH180" s="27">
        <f t="shared" si="56"/>
        <v>624085.90000000002</v>
      </c>
      <c r="AI180" s="27">
        <f>AI105+AI109+AI115+AI119+AI120+AI124+AI125+AI126+AI127+AI128+AI129+AI130+AI131+AI132+AI133+AI134+AI135+AI136+AI137+AI138</f>
        <v>-230193.383</v>
      </c>
      <c r="AJ180" s="27">
        <f t="shared" si="57"/>
        <v>393892.51699999999</v>
      </c>
      <c r="AK180" s="4"/>
      <c r="AM180" s="37"/>
    </row>
    <row r="181" ht="17.25">
      <c r="A181" s="24"/>
      <c r="B181" s="83" t="s">
        <v>87</v>
      </c>
      <c r="C181" s="83"/>
      <c r="D181" s="27">
        <f>D71+D72+D73+D74+D75+D76+D77+D78</f>
        <v>202539.60000000001</v>
      </c>
      <c r="E181" s="27">
        <f>E71+E72+E73+E74+E75+E76+E77+E78</f>
        <v>-3660</v>
      </c>
      <c r="F181" s="27">
        <f t="shared" si="44"/>
        <v>198879.60000000001</v>
      </c>
      <c r="G181" s="27">
        <f>G71+G72+G73+G74+G75+G76+G77+G78+G99</f>
        <v>430.16000000000003</v>
      </c>
      <c r="H181" s="27">
        <f t="shared" ref="H181" si="58">F181+G181</f>
        <v>199309.76000000001</v>
      </c>
      <c r="I181" s="27">
        <f>I71+I72+I73+I74+I75+I76+I77+I78+I99+I110</f>
        <v>4448.4939999999997</v>
      </c>
      <c r="J181" s="27">
        <f t="shared" si="45"/>
        <v>203758.25400000002</v>
      </c>
      <c r="K181" s="27">
        <f>K71+K72+K73+K74+K75+K76+K77+K78+K99+K110</f>
        <v>0</v>
      </c>
      <c r="L181" s="27">
        <f t="shared" si="46"/>
        <v>203758.25400000002</v>
      </c>
      <c r="M181" s="27">
        <f>M71+M72+M73+M74+M75+M76+M77+M78+M99+M110</f>
        <v>0</v>
      </c>
      <c r="N181" s="27">
        <f t="shared" si="47"/>
        <v>203758.25400000002</v>
      </c>
      <c r="O181" s="27">
        <f>O71+O72+O73+O74+O75+O76+O77+O78</f>
        <v>77044</v>
      </c>
      <c r="P181" s="27">
        <f>P71+P72+P73+P74+P75+P76+P77+P78</f>
        <v>0</v>
      </c>
      <c r="Q181" s="27">
        <f t="shared" si="48"/>
        <v>77044</v>
      </c>
      <c r="R181" s="27">
        <f>R71+R72+R73+R74+R75+R76+R77+R78+R99</f>
        <v>0</v>
      </c>
      <c r="S181" s="27">
        <f t="shared" si="49"/>
        <v>77044</v>
      </c>
      <c r="T181" s="27">
        <f>T71+T72+T73+T74+T75+T76+T77+T78+T99+T110</f>
        <v>0</v>
      </c>
      <c r="U181" s="27">
        <f t="shared" si="50"/>
        <v>77044</v>
      </c>
      <c r="V181" s="27">
        <f>V71+V72+V73+V74+V75+V76+V77+V78+V99+V110</f>
        <v>0</v>
      </c>
      <c r="W181" s="27">
        <f t="shared" si="51"/>
        <v>77044</v>
      </c>
      <c r="X181" s="27">
        <f>X71+X72+X73+X74+X75+X76+X77+X78+X99+X110</f>
        <v>0</v>
      </c>
      <c r="Y181" s="27">
        <f t="shared" si="52"/>
        <v>77044</v>
      </c>
      <c r="Z181" s="27">
        <f>Z71+Z72+Z73+Z74+Z75+Z76+Z77+Z78</f>
        <v>0</v>
      </c>
      <c r="AA181" s="27">
        <f>AA71+AA72+AA73+AA74+AA75+AA76+AA77+AA78</f>
        <v>0</v>
      </c>
      <c r="AB181" s="27">
        <f t="shared" si="53"/>
        <v>0</v>
      </c>
      <c r="AC181" s="27">
        <f>AC71+AC72+AC73+AC74+AC75+AC76+AC77+AC78+AC99</f>
        <v>0</v>
      </c>
      <c r="AD181" s="27">
        <f t="shared" si="54"/>
        <v>0</v>
      </c>
      <c r="AE181" s="27">
        <f>AE71+AE72+AE73+AE74+AE75+AE76+AE77+AE78+AE99+AE110</f>
        <v>0</v>
      </c>
      <c r="AF181" s="27">
        <f t="shared" si="55"/>
        <v>0</v>
      </c>
      <c r="AG181" s="27">
        <f>AG71+AG72+AG73+AG74+AG75+AG76+AG77+AG78+AG99+AG110</f>
        <v>0</v>
      </c>
      <c r="AH181" s="27">
        <f t="shared" si="56"/>
        <v>0</v>
      </c>
      <c r="AI181" s="27">
        <f>AI71+AI72+AI73+AI74+AI75+AI76+AI77+AI78+AI99+AI110</f>
        <v>0</v>
      </c>
      <c r="AJ181" s="27">
        <f t="shared" si="57"/>
        <v>0</v>
      </c>
      <c r="AK181" s="4"/>
    </row>
    <row r="182">
      <c r="A182" s="1"/>
      <c r="B182" s="2"/>
      <c r="C182" s="2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  <c r="T182" s="89"/>
      <c r="U182" s="89"/>
      <c r="V182" s="89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</row>
    <row r="183" ht="12.75"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</row>
    <row r="184" ht="12.75"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</row>
    <row r="185" ht="12.75"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</row>
    <row r="186" ht="12.75">
      <c r="A186" s="1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</row>
    <row r="187" ht="12.75"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</row>
    <row r="188" ht="12.75"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</row>
    <row r="189" ht="12.75"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</row>
    <row r="190" ht="12.75"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</row>
    <row r="192" ht="12.75"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</row>
    <row r="193" ht="12.75"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</row>
    <row r="194" ht="12.75"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</row>
    <row r="196" ht="12.75"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</row>
    <row r="197" ht="12.75"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</row>
    <row r="198" ht="12.75"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</row>
    <row r="199" ht="12.75"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</row>
    <row r="200" ht="12.75"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</row>
    <row r="201" ht="12.75"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</row>
  </sheetData>
  <autoFilter ref="A14:AM182">
    <filterColumn colId="37">
      <filters>
        <filter val="null"/>
      </filters>
    </filterColumn>
  </autoFilter>
  <mergeCells count="54">
    <mergeCell ref="A9:AJ9"/>
    <mergeCell ref="A10:AJ11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AJ13:AJ14"/>
    <mergeCell ref="A21:A24"/>
    <mergeCell ref="A29:A34"/>
    <mergeCell ref="A40:A41"/>
    <mergeCell ref="B40:B41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</mergeCells>
  <printOptions headings="0" gridLines="0"/>
  <pageMargins left="0.27559055118110237" right="0.15748031496062992" top="0.39370078740157477" bottom="0.55118110236220474" header="0.51181102362204722" footer="0.11811023622047245"/>
  <pageSetup paperSize="9" scale="64" firstPageNumber="1" fitToWidth="1" fitToHeight="0" pageOrder="downThenOver" orientation="portrait" usePrinterDefaults="1" blackAndWhite="0" draft="0" cellComments="none" useFirstPageNumber="1" errors="displayed" horizontalDpi="2147483648" verticalDpi="2147483648" copies="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>Департамент финансов администрации г.Перми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Катцина Анна Владиславовна</dc:creator>
  <cp:lastModifiedBy>nazmudinova-tv</cp:lastModifiedBy>
  <cp:revision>129</cp:revision>
  <dcterms:created xsi:type="dcterms:W3CDTF">2014-02-04T08:37:28Z</dcterms:created>
  <dcterms:modified xsi:type="dcterms:W3CDTF">2026-08-04T10:46:51Z</dcterms:modified>
</cp:coreProperties>
</file>