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2026-2028" sheetId="1" r:id="rId1"/>
  </sheets>
  <definedNames>
    <definedName name="_xlnm._FilterDatabase" localSheetId="0" hidden="1">'2026-2028'!$A$17:$AM$185</definedName>
    <definedName name="Print_Titles" localSheetId="0">'2026-2028'!$16:$17</definedName>
    <definedName name="_xlnm.Print_Titles" localSheetId="0">'2026-2028'!$16:$17</definedName>
    <definedName name="_xlnm.Print_Area" localSheetId="0">'2026-2028'!$A$1:$AJ$184</definedName>
  </definedNames>
  <calcPr calcId="145621"/>
</workbook>
</file>

<file path=xl/calcChain.xml><?xml version="1.0" encoding="utf-8"?>
<calcChain xmlns="http://schemas.openxmlformats.org/spreadsheetml/2006/main">
  <c r="M128" i="1" l="1"/>
  <c r="M140" i="1" l="1"/>
  <c r="M141" i="1"/>
  <c r="AI184" i="1"/>
  <c r="AG184" i="1"/>
  <c r="AE184" i="1"/>
  <c r="AC184" i="1"/>
  <c r="AA184" i="1"/>
  <c r="Z184" i="1"/>
  <c r="X184" i="1"/>
  <c r="V184" i="1"/>
  <c r="T184" i="1"/>
  <c r="R184" i="1"/>
  <c r="P184" i="1"/>
  <c r="O184" i="1"/>
  <c r="Q184" i="1" s="1"/>
  <c r="M184" i="1"/>
  <c r="K184" i="1"/>
  <c r="I184" i="1"/>
  <c r="G184" i="1"/>
  <c r="E184" i="1"/>
  <c r="D184" i="1"/>
  <c r="AD172" i="1"/>
  <c r="AF172" i="1" s="1"/>
  <c r="AH172" i="1" s="1"/>
  <c r="AJ172" i="1" s="1"/>
  <c r="S172" i="1"/>
  <c r="U172" i="1" s="1"/>
  <c r="W172" i="1" s="1"/>
  <c r="Y172" i="1" s="1"/>
  <c r="H172" i="1"/>
  <c r="J172" i="1" s="1"/>
  <c r="L172" i="1" s="1"/>
  <c r="N172" i="1" s="1"/>
  <c r="AD171" i="1"/>
  <c r="AF171" i="1" s="1"/>
  <c r="AH171" i="1" s="1"/>
  <c r="AJ171" i="1" s="1"/>
  <c r="S171" i="1"/>
  <c r="U171" i="1" s="1"/>
  <c r="W171" i="1" s="1"/>
  <c r="Y171" i="1" s="1"/>
  <c r="H171" i="1"/>
  <c r="J171" i="1" s="1"/>
  <c r="L171" i="1" s="1"/>
  <c r="N171" i="1" s="1"/>
  <c r="AB170" i="1"/>
  <c r="AD170" i="1" s="1"/>
  <c r="AF170" i="1" s="1"/>
  <c r="AH170" i="1" s="1"/>
  <c r="AJ170" i="1" s="1"/>
  <c r="Q170" i="1"/>
  <c r="S170" i="1" s="1"/>
  <c r="U170" i="1" s="1"/>
  <c r="W170" i="1" s="1"/>
  <c r="Y170" i="1" s="1"/>
  <c r="F170" i="1"/>
  <c r="H170" i="1" s="1"/>
  <c r="J170" i="1" s="1"/>
  <c r="L170" i="1" s="1"/>
  <c r="N170" i="1" s="1"/>
  <c r="AB169" i="1"/>
  <c r="AD169" i="1" s="1"/>
  <c r="AF169" i="1" s="1"/>
  <c r="AH169" i="1" s="1"/>
  <c r="AJ169" i="1" s="1"/>
  <c r="Q169" i="1"/>
  <c r="S169" i="1" s="1"/>
  <c r="U169" i="1" s="1"/>
  <c r="W169" i="1" s="1"/>
  <c r="Y169" i="1" s="1"/>
  <c r="F169" i="1"/>
  <c r="H169" i="1" s="1"/>
  <c r="J169" i="1" s="1"/>
  <c r="L169" i="1" s="1"/>
  <c r="N169" i="1" s="1"/>
  <c r="AI168" i="1"/>
  <c r="AG168" i="1"/>
  <c r="AE168" i="1"/>
  <c r="AC168" i="1"/>
  <c r="AA168" i="1"/>
  <c r="Z168" i="1"/>
  <c r="X168" i="1"/>
  <c r="V168" i="1"/>
  <c r="T168" i="1"/>
  <c r="R168" i="1"/>
  <c r="P168" i="1"/>
  <c r="O168" i="1"/>
  <c r="Q168" i="1" s="1"/>
  <c r="M168" i="1"/>
  <c r="K168" i="1"/>
  <c r="I168" i="1"/>
  <c r="G168" i="1"/>
  <c r="E168" i="1"/>
  <c r="D168" i="1"/>
  <c r="AD167" i="1"/>
  <c r="AF167" i="1" s="1"/>
  <c r="AH167" i="1" s="1"/>
  <c r="AJ167" i="1" s="1"/>
  <c r="S167" i="1"/>
  <c r="U167" i="1" s="1"/>
  <c r="W167" i="1" s="1"/>
  <c r="Y167" i="1" s="1"/>
  <c r="H167" i="1"/>
  <c r="J167" i="1" s="1"/>
  <c r="L167" i="1" s="1"/>
  <c r="N167" i="1" s="1"/>
  <c r="AB166" i="1"/>
  <c r="AD166" i="1" s="1"/>
  <c r="AF166" i="1" s="1"/>
  <c r="AH166" i="1" s="1"/>
  <c r="AJ166" i="1" s="1"/>
  <c r="Q166" i="1"/>
  <c r="S166" i="1" s="1"/>
  <c r="U166" i="1" s="1"/>
  <c r="W166" i="1" s="1"/>
  <c r="Y166" i="1" s="1"/>
  <c r="F166" i="1"/>
  <c r="H166" i="1" s="1"/>
  <c r="J166" i="1" s="1"/>
  <c r="L166" i="1" s="1"/>
  <c r="N166" i="1" s="1"/>
  <c r="AB165" i="1"/>
  <c r="AD165" i="1" s="1"/>
  <c r="AF165" i="1" s="1"/>
  <c r="AH165" i="1" s="1"/>
  <c r="AJ165" i="1" s="1"/>
  <c r="Q165" i="1"/>
  <c r="S165" i="1" s="1"/>
  <c r="U165" i="1" s="1"/>
  <c r="W165" i="1" s="1"/>
  <c r="Y165" i="1" s="1"/>
  <c r="F165" i="1"/>
  <c r="H165" i="1" s="1"/>
  <c r="J165" i="1" s="1"/>
  <c r="L165" i="1" s="1"/>
  <c r="N165" i="1" s="1"/>
  <c r="AB164" i="1"/>
  <c r="AD164" i="1" s="1"/>
  <c r="AF164" i="1" s="1"/>
  <c r="AH164" i="1" s="1"/>
  <c r="AJ164" i="1" s="1"/>
  <c r="Q164" i="1"/>
  <c r="S164" i="1" s="1"/>
  <c r="U164" i="1" s="1"/>
  <c r="W164" i="1" s="1"/>
  <c r="Y164" i="1" s="1"/>
  <c r="F164" i="1"/>
  <c r="H164" i="1" s="1"/>
  <c r="J164" i="1" s="1"/>
  <c r="L164" i="1" s="1"/>
  <c r="N164" i="1" s="1"/>
  <c r="AD163" i="1"/>
  <c r="AF163" i="1" s="1"/>
  <c r="AH163" i="1" s="1"/>
  <c r="AJ163" i="1" s="1"/>
  <c r="AB163" i="1"/>
  <c r="Q163" i="1"/>
  <c r="S163" i="1" s="1"/>
  <c r="U163" i="1" s="1"/>
  <c r="W163" i="1" s="1"/>
  <c r="Y163" i="1" s="1"/>
  <c r="F163" i="1"/>
  <c r="H163" i="1" s="1"/>
  <c r="J163" i="1" s="1"/>
  <c r="L163" i="1" s="1"/>
  <c r="N163" i="1" s="1"/>
  <c r="AB162" i="1"/>
  <c r="AD162" i="1" s="1"/>
  <c r="AF162" i="1" s="1"/>
  <c r="AH162" i="1" s="1"/>
  <c r="AJ162" i="1" s="1"/>
  <c r="Q162" i="1"/>
  <c r="S162" i="1" s="1"/>
  <c r="U162" i="1" s="1"/>
  <c r="W162" i="1" s="1"/>
  <c r="Y162" i="1" s="1"/>
  <c r="F162" i="1"/>
  <c r="H162" i="1" s="1"/>
  <c r="J162" i="1" s="1"/>
  <c r="L162" i="1" s="1"/>
  <c r="N162" i="1" s="1"/>
  <c r="AB161" i="1"/>
  <c r="AD161" i="1" s="1"/>
  <c r="AF161" i="1" s="1"/>
  <c r="AH161" i="1" s="1"/>
  <c r="AJ161" i="1" s="1"/>
  <c r="Q161" i="1"/>
  <c r="S161" i="1" s="1"/>
  <c r="U161" i="1" s="1"/>
  <c r="W161" i="1" s="1"/>
  <c r="Y161" i="1" s="1"/>
  <c r="F161" i="1"/>
  <c r="H161" i="1" s="1"/>
  <c r="J161" i="1" s="1"/>
  <c r="L161" i="1" s="1"/>
  <c r="N161" i="1" s="1"/>
  <c r="AB160" i="1"/>
  <c r="AD160" i="1" s="1"/>
  <c r="AF160" i="1" s="1"/>
  <c r="AH160" i="1" s="1"/>
  <c r="AJ160" i="1" s="1"/>
  <c r="Q160" i="1"/>
  <c r="S160" i="1" s="1"/>
  <c r="U160" i="1" s="1"/>
  <c r="W160" i="1" s="1"/>
  <c r="Y160" i="1" s="1"/>
  <c r="F160" i="1"/>
  <c r="H160" i="1" s="1"/>
  <c r="J160" i="1" s="1"/>
  <c r="L160" i="1" s="1"/>
  <c r="N160" i="1" s="1"/>
  <c r="AB159" i="1"/>
  <c r="AD159" i="1" s="1"/>
  <c r="AF159" i="1" s="1"/>
  <c r="AH159" i="1" s="1"/>
  <c r="AJ159" i="1" s="1"/>
  <c r="Q159" i="1"/>
  <c r="S159" i="1" s="1"/>
  <c r="U159" i="1" s="1"/>
  <c r="W159" i="1" s="1"/>
  <c r="Y159" i="1" s="1"/>
  <c r="F159" i="1"/>
  <c r="H159" i="1" s="1"/>
  <c r="J159" i="1" s="1"/>
  <c r="L159" i="1" s="1"/>
  <c r="N159" i="1" s="1"/>
  <c r="AB158" i="1"/>
  <c r="AD158" i="1" s="1"/>
  <c r="AF158" i="1" s="1"/>
  <c r="AH158" i="1" s="1"/>
  <c r="AJ158" i="1" s="1"/>
  <c r="Q158" i="1"/>
  <c r="S158" i="1" s="1"/>
  <c r="U158" i="1" s="1"/>
  <c r="W158" i="1" s="1"/>
  <c r="Y158" i="1" s="1"/>
  <c r="F158" i="1"/>
  <c r="H158" i="1" s="1"/>
  <c r="J158" i="1" s="1"/>
  <c r="L158" i="1" s="1"/>
  <c r="N158" i="1" s="1"/>
  <c r="AB157" i="1"/>
  <c r="AD157" i="1" s="1"/>
  <c r="AF157" i="1" s="1"/>
  <c r="AH157" i="1" s="1"/>
  <c r="AJ157" i="1" s="1"/>
  <c r="Q157" i="1"/>
  <c r="S157" i="1" s="1"/>
  <c r="U157" i="1" s="1"/>
  <c r="W157" i="1" s="1"/>
  <c r="Y157" i="1" s="1"/>
  <c r="H157" i="1"/>
  <c r="J157" i="1" s="1"/>
  <c r="L157" i="1" s="1"/>
  <c r="N157" i="1" s="1"/>
  <c r="F157" i="1"/>
  <c r="AB156" i="1"/>
  <c r="AD156" i="1" s="1"/>
  <c r="AF156" i="1" s="1"/>
  <c r="AH156" i="1" s="1"/>
  <c r="AJ156" i="1" s="1"/>
  <c r="Q156" i="1"/>
  <c r="S156" i="1" s="1"/>
  <c r="U156" i="1" s="1"/>
  <c r="W156" i="1" s="1"/>
  <c r="Y156" i="1" s="1"/>
  <c r="F156" i="1"/>
  <c r="H156" i="1" s="1"/>
  <c r="J156" i="1" s="1"/>
  <c r="L156" i="1" s="1"/>
  <c r="N156" i="1" s="1"/>
  <c r="AB155" i="1"/>
  <c r="AD155" i="1" s="1"/>
  <c r="AF155" i="1" s="1"/>
  <c r="AH155" i="1" s="1"/>
  <c r="AJ155" i="1" s="1"/>
  <c r="R155" i="1"/>
  <c r="Q155" i="1"/>
  <c r="F155" i="1"/>
  <c r="H155" i="1" s="1"/>
  <c r="J155" i="1" s="1"/>
  <c r="L155" i="1" s="1"/>
  <c r="N155" i="1" s="1"/>
  <c r="AB154" i="1"/>
  <c r="AD154" i="1" s="1"/>
  <c r="AF154" i="1" s="1"/>
  <c r="AH154" i="1" s="1"/>
  <c r="AJ154" i="1" s="1"/>
  <c r="Q154" i="1"/>
  <c r="S154" i="1" s="1"/>
  <c r="U154" i="1" s="1"/>
  <c r="W154" i="1" s="1"/>
  <c r="Y154" i="1" s="1"/>
  <c r="H154" i="1"/>
  <c r="J154" i="1" s="1"/>
  <c r="L154" i="1" s="1"/>
  <c r="N154" i="1" s="1"/>
  <c r="F154" i="1"/>
  <c r="AB153" i="1"/>
  <c r="AD153" i="1" s="1"/>
  <c r="AF153" i="1" s="1"/>
  <c r="AH153" i="1" s="1"/>
  <c r="AJ153" i="1" s="1"/>
  <c r="Q153" i="1"/>
  <c r="S153" i="1" s="1"/>
  <c r="U153" i="1" s="1"/>
  <c r="W153" i="1" s="1"/>
  <c r="Y153" i="1" s="1"/>
  <c r="F153" i="1"/>
  <c r="H153" i="1" s="1"/>
  <c r="J153" i="1" s="1"/>
  <c r="L153" i="1" s="1"/>
  <c r="N153" i="1" s="1"/>
  <c r="AB152" i="1"/>
  <c r="AD152" i="1" s="1"/>
  <c r="AF152" i="1" s="1"/>
  <c r="AH152" i="1" s="1"/>
  <c r="AJ152" i="1" s="1"/>
  <c r="R152" i="1"/>
  <c r="Q152" i="1"/>
  <c r="S152" i="1" s="1"/>
  <c r="U152" i="1" s="1"/>
  <c r="W152" i="1" s="1"/>
  <c r="Y152" i="1" s="1"/>
  <c r="F152" i="1"/>
  <c r="H152" i="1" s="1"/>
  <c r="J152" i="1" s="1"/>
  <c r="L152" i="1" s="1"/>
  <c r="N152" i="1" s="1"/>
  <c r="AB151" i="1"/>
  <c r="AD151" i="1" s="1"/>
  <c r="AF151" i="1" s="1"/>
  <c r="AH151" i="1" s="1"/>
  <c r="AJ151" i="1" s="1"/>
  <c r="S151" i="1"/>
  <c r="U151" i="1" s="1"/>
  <c r="W151" i="1" s="1"/>
  <c r="Y151" i="1" s="1"/>
  <c r="Q151" i="1"/>
  <c r="F151" i="1"/>
  <c r="H151" i="1" s="1"/>
  <c r="J151" i="1" s="1"/>
  <c r="L151" i="1" s="1"/>
  <c r="N151" i="1" s="1"/>
  <c r="AB150" i="1"/>
  <c r="AD150" i="1" s="1"/>
  <c r="AF150" i="1" s="1"/>
  <c r="AH150" i="1" s="1"/>
  <c r="AJ150" i="1" s="1"/>
  <c r="Q150" i="1"/>
  <c r="S150" i="1" s="1"/>
  <c r="U150" i="1" s="1"/>
  <c r="W150" i="1" s="1"/>
  <c r="Y150" i="1" s="1"/>
  <c r="F150" i="1"/>
  <c r="H150" i="1" s="1"/>
  <c r="J150" i="1" s="1"/>
  <c r="L150" i="1" s="1"/>
  <c r="N150" i="1" s="1"/>
  <c r="AB149" i="1"/>
  <c r="AD149" i="1" s="1"/>
  <c r="AF149" i="1" s="1"/>
  <c r="AH149" i="1" s="1"/>
  <c r="AJ149" i="1" s="1"/>
  <c r="Q149" i="1"/>
  <c r="S149" i="1" s="1"/>
  <c r="U149" i="1" s="1"/>
  <c r="W149" i="1" s="1"/>
  <c r="Y149" i="1" s="1"/>
  <c r="F149" i="1"/>
  <c r="H149" i="1" s="1"/>
  <c r="J149" i="1" s="1"/>
  <c r="L149" i="1" s="1"/>
  <c r="N149" i="1" s="1"/>
  <c r="AD148" i="1"/>
  <c r="AF148" i="1" s="1"/>
  <c r="AH148" i="1" s="1"/>
  <c r="AJ148" i="1" s="1"/>
  <c r="AB148" i="1"/>
  <c r="Q148" i="1"/>
  <c r="S148" i="1" s="1"/>
  <c r="U148" i="1" s="1"/>
  <c r="W148" i="1" s="1"/>
  <c r="Y148" i="1" s="1"/>
  <c r="F148" i="1"/>
  <c r="H148" i="1" s="1"/>
  <c r="J148" i="1" s="1"/>
  <c r="L148" i="1" s="1"/>
  <c r="N148" i="1" s="1"/>
  <c r="AB147" i="1"/>
  <c r="AD147" i="1" s="1"/>
  <c r="AF147" i="1" s="1"/>
  <c r="AH147" i="1" s="1"/>
  <c r="AJ147" i="1" s="1"/>
  <c r="Q147" i="1"/>
  <c r="S147" i="1" s="1"/>
  <c r="U147" i="1" s="1"/>
  <c r="W147" i="1" s="1"/>
  <c r="Y147" i="1" s="1"/>
  <c r="F147" i="1"/>
  <c r="H147" i="1" s="1"/>
  <c r="J147" i="1" s="1"/>
  <c r="L147" i="1" s="1"/>
  <c r="N147" i="1" s="1"/>
  <c r="AB146" i="1"/>
  <c r="AD146" i="1" s="1"/>
  <c r="AF146" i="1" s="1"/>
  <c r="AH146" i="1" s="1"/>
  <c r="AJ146" i="1" s="1"/>
  <c r="Q146" i="1"/>
  <c r="S146" i="1" s="1"/>
  <c r="U146" i="1" s="1"/>
  <c r="W146" i="1" s="1"/>
  <c r="Y146" i="1" s="1"/>
  <c r="H146" i="1"/>
  <c r="J146" i="1" s="1"/>
  <c r="L146" i="1" s="1"/>
  <c r="N146" i="1" s="1"/>
  <c r="F146" i="1"/>
  <c r="AI145" i="1"/>
  <c r="AG145" i="1"/>
  <c r="AE145" i="1"/>
  <c r="AC145" i="1"/>
  <c r="AA145" i="1"/>
  <c r="Z145" i="1"/>
  <c r="X145" i="1"/>
  <c r="V145" i="1"/>
  <c r="T145" i="1"/>
  <c r="R145" i="1"/>
  <c r="P145" i="1"/>
  <c r="O145" i="1"/>
  <c r="M145" i="1"/>
  <c r="K145" i="1"/>
  <c r="I145" i="1"/>
  <c r="G145" i="1"/>
  <c r="E145" i="1"/>
  <c r="D145" i="1"/>
  <c r="AD144" i="1"/>
  <c r="AF144" i="1" s="1"/>
  <c r="AH144" i="1" s="1"/>
  <c r="AJ144" i="1" s="1"/>
  <c r="AB144" i="1"/>
  <c r="Q144" i="1"/>
  <c r="S144" i="1" s="1"/>
  <c r="U144" i="1" s="1"/>
  <c r="W144" i="1" s="1"/>
  <c r="Y144" i="1" s="1"/>
  <c r="F144" i="1"/>
  <c r="H144" i="1" s="1"/>
  <c r="J144" i="1" s="1"/>
  <c r="L144" i="1" s="1"/>
  <c r="N144" i="1" s="1"/>
  <c r="AB143" i="1"/>
  <c r="AD143" i="1" s="1"/>
  <c r="AF143" i="1" s="1"/>
  <c r="AH143" i="1" s="1"/>
  <c r="AJ143" i="1" s="1"/>
  <c r="Q143" i="1"/>
  <c r="S143" i="1" s="1"/>
  <c r="U143" i="1" s="1"/>
  <c r="W143" i="1" s="1"/>
  <c r="Y143" i="1" s="1"/>
  <c r="F143" i="1"/>
  <c r="H143" i="1" s="1"/>
  <c r="J143" i="1" s="1"/>
  <c r="L143" i="1" s="1"/>
  <c r="N143" i="1" s="1"/>
  <c r="AI142" i="1"/>
  <c r="AG142" i="1"/>
  <c r="AE142" i="1"/>
  <c r="AC142" i="1"/>
  <c r="AA142" i="1"/>
  <c r="Z142" i="1"/>
  <c r="X142" i="1"/>
  <c r="V142" i="1"/>
  <c r="T142" i="1"/>
  <c r="R142" i="1"/>
  <c r="P142" i="1"/>
  <c r="O142" i="1"/>
  <c r="Q142" i="1" s="1"/>
  <c r="S142" i="1" s="1"/>
  <c r="U142" i="1" s="1"/>
  <c r="W142" i="1" s="1"/>
  <c r="Y142" i="1" s="1"/>
  <c r="M142" i="1"/>
  <c r="K142" i="1"/>
  <c r="I142" i="1"/>
  <c r="G142" i="1"/>
  <c r="E142" i="1"/>
  <c r="D142" i="1"/>
  <c r="AJ141" i="1"/>
  <c r="Y141" i="1"/>
  <c r="N141" i="1"/>
  <c r="AJ140" i="1"/>
  <c r="Y140" i="1"/>
  <c r="N140" i="1"/>
  <c r="AD139" i="1"/>
  <c r="AF139" i="1" s="1"/>
  <c r="AH139" i="1" s="1"/>
  <c r="AJ139" i="1" s="1"/>
  <c r="S139" i="1"/>
  <c r="U139" i="1" s="1"/>
  <c r="W139" i="1" s="1"/>
  <c r="Y139" i="1" s="1"/>
  <c r="H139" i="1"/>
  <c r="J139" i="1" s="1"/>
  <c r="L139" i="1" s="1"/>
  <c r="N139" i="1" s="1"/>
  <c r="AF138" i="1"/>
  <c r="AH138" i="1" s="1"/>
  <c r="AJ138" i="1" s="1"/>
  <c r="AD138" i="1"/>
  <c r="U138" i="1"/>
  <c r="W138" i="1" s="1"/>
  <c r="Y138" i="1" s="1"/>
  <c r="S138" i="1"/>
  <c r="J138" i="1"/>
  <c r="L138" i="1" s="1"/>
  <c r="N138" i="1" s="1"/>
  <c r="H138" i="1"/>
  <c r="AB137" i="1"/>
  <c r="AD137" i="1" s="1"/>
  <c r="AF137" i="1" s="1"/>
  <c r="AH137" i="1" s="1"/>
  <c r="AJ137" i="1" s="1"/>
  <c r="Q137" i="1"/>
  <c r="S137" i="1" s="1"/>
  <c r="U137" i="1" s="1"/>
  <c r="W137" i="1" s="1"/>
  <c r="Y137" i="1" s="1"/>
  <c r="F137" i="1"/>
  <c r="H137" i="1" s="1"/>
  <c r="J137" i="1" s="1"/>
  <c r="L137" i="1" s="1"/>
  <c r="N137" i="1" s="1"/>
  <c r="AB136" i="1"/>
  <c r="AD136" i="1" s="1"/>
  <c r="AF136" i="1" s="1"/>
  <c r="AH136" i="1" s="1"/>
  <c r="AJ136" i="1" s="1"/>
  <c r="Q136" i="1"/>
  <c r="S136" i="1" s="1"/>
  <c r="U136" i="1" s="1"/>
  <c r="W136" i="1" s="1"/>
  <c r="Y136" i="1" s="1"/>
  <c r="F136" i="1"/>
  <c r="H136" i="1" s="1"/>
  <c r="J136" i="1" s="1"/>
  <c r="L136" i="1" s="1"/>
  <c r="N136" i="1" s="1"/>
  <c r="AB135" i="1"/>
  <c r="AD135" i="1" s="1"/>
  <c r="AF135" i="1" s="1"/>
  <c r="AH135" i="1" s="1"/>
  <c r="AJ135" i="1" s="1"/>
  <c r="Q135" i="1"/>
  <c r="S135" i="1" s="1"/>
  <c r="U135" i="1" s="1"/>
  <c r="W135" i="1" s="1"/>
  <c r="Y135" i="1" s="1"/>
  <c r="F135" i="1"/>
  <c r="H135" i="1" s="1"/>
  <c r="J135" i="1" s="1"/>
  <c r="L135" i="1" s="1"/>
  <c r="N135" i="1" s="1"/>
  <c r="AB134" i="1"/>
  <c r="AD134" i="1" s="1"/>
  <c r="AF134" i="1" s="1"/>
  <c r="AH134" i="1" s="1"/>
  <c r="AJ134" i="1" s="1"/>
  <c r="Q134" i="1"/>
  <c r="S134" i="1" s="1"/>
  <c r="U134" i="1" s="1"/>
  <c r="W134" i="1" s="1"/>
  <c r="Y134" i="1" s="1"/>
  <c r="F134" i="1"/>
  <c r="H134" i="1" s="1"/>
  <c r="J134" i="1" s="1"/>
  <c r="L134" i="1" s="1"/>
  <c r="N134" i="1" s="1"/>
  <c r="AB133" i="1"/>
  <c r="AD133" i="1" s="1"/>
  <c r="AF133" i="1" s="1"/>
  <c r="AH133" i="1" s="1"/>
  <c r="AJ133" i="1" s="1"/>
  <c r="Q133" i="1"/>
  <c r="S133" i="1" s="1"/>
  <c r="U133" i="1" s="1"/>
  <c r="W133" i="1" s="1"/>
  <c r="Y133" i="1" s="1"/>
  <c r="F133" i="1"/>
  <c r="H133" i="1" s="1"/>
  <c r="J133" i="1" s="1"/>
  <c r="L133" i="1" s="1"/>
  <c r="N133" i="1" s="1"/>
  <c r="AB132" i="1"/>
  <c r="AD132" i="1" s="1"/>
  <c r="AF132" i="1" s="1"/>
  <c r="AH132" i="1" s="1"/>
  <c r="AJ132" i="1" s="1"/>
  <c r="Q132" i="1"/>
  <c r="S132" i="1" s="1"/>
  <c r="U132" i="1" s="1"/>
  <c r="W132" i="1" s="1"/>
  <c r="Y132" i="1" s="1"/>
  <c r="F132" i="1"/>
  <c r="H132" i="1" s="1"/>
  <c r="J132" i="1" s="1"/>
  <c r="L132" i="1" s="1"/>
  <c r="N132" i="1" s="1"/>
  <c r="AB131" i="1"/>
  <c r="AD131" i="1" s="1"/>
  <c r="AF131" i="1" s="1"/>
  <c r="AH131" i="1" s="1"/>
  <c r="AJ131" i="1" s="1"/>
  <c r="Q131" i="1"/>
  <c r="S131" i="1" s="1"/>
  <c r="U131" i="1" s="1"/>
  <c r="W131" i="1" s="1"/>
  <c r="Y131" i="1" s="1"/>
  <c r="F131" i="1"/>
  <c r="H131" i="1" s="1"/>
  <c r="J131" i="1" s="1"/>
  <c r="L131" i="1" s="1"/>
  <c r="N131" i="1" s="1"/>
  <c r="AB130" i="1"/>
  <c r="AD130" i="1" s="1"/>
  <c r="AF130" i="1" s="1"/>
  <c r="AH130" i="1" s="1"/>
  <c r="AJ130" i="1" s="1"/>
  <c r="Q130" i="1"/>
  <c r="S130" i="1" s="1"/>
  <c r="U130" i="1" s="1"/>
  <c r="W130" i="1" s="1"/>
  <c r="Y130" i="1" s="1"/>
  <c r="F130" i="1"/>
  <c r="H130" i="1" s="1"/>
  <c r="J130" i="1" s="1"/>
  <c r="L130" i="1" s="1"/>
  <c r="N130" i="1" s="1"/>
  <c r="AB129" i="1"/>
  <c r="AD129" i="1" s="1"/>
  <c r="AF129" i="1" s="1"/>
  <c r="AH129" i="1" s="1"/>
  <c r="AJ129" i="1" s="1"/>
  <c r="Q129" i="1"/>
  <c r="S129" i="1" s="1"/>
  <c r="U129" i="1" s="1"/>
  <c r="W129" i="1" s="1"/>
  <c r="Y129" i="1" s="1"/>
  <c r="F129" i="1"/>
  <c r="H129" i="1" s="1"/>
  <c r="J129" i="1" s="1"/>
  <c r="L129" i="1" s="1"/>
  <c r="N129" i="1" s="1"/>
  <c r="AB128" i="1"/>
  <c r="AD128" i="1" s="1"/>
  <c r="AF128" i="1" s="1"/>
  <c r="AH128" i="1" s="1"/>
  <c r="AJ128" i="1" s="1"/>
  <c r="X128" i="1"/>
  <c r="S128" i="1"/>
  <c r="U128" i="1" s="1"/>
  <c r="W128" i="1" s="1"/>
  <c r="Y128" i="1" s="1"/>
  <c r="Q128" i="1"/>
  <c r="F128" i="1"/>
  <c r="H128" i="1" s="1"/>
  <c r="J128" i="1" s="1"/>
  <c r="L128" i="1" s="1"/>
  <c r="N128" i="1" s="1"/>
  <c r="AB127" i="1"/>
  <c r="AD127" i="1" s="1"/>
  <c r="AF127" i="1" s="1"/>
  <c r="AH127" i="1" s="1"/>
  <c r="AJ127" i="1" s="1"/>
  <c r="Q127" i="1"/>
  <c r="S127" i="1" s="1"/>
  <c r="U127" i="1" s="1"/>
  <c r="W127" i="1" s="1"/>
  <c r="Y127" i="1" s="1"/>
  <c r="F127" i="1"/>
  <c r="H127" i="1" s="1"/>
  <c r="J127" i="1" s="1"/>
  <c r="L127" i="1" s="1"/>
  <c r="N127" i="1" s="1"/>
  <c r="AB126" i="1"/>
  <c r="AD126" i="1" s="1"/>
  <c r="AF126" i="1" s="1"/>
  <c r="AH126" i="1" s="1"/>
  <c r="AJ126" i="1" s="1"/>
  <c r="Q126" i="1"/>
  <c r="S126" i="1" s="1"/>
  <c r="U126" i="1" s="1"/>
  <c r="W126" i="1" s="1"/>
  <c r="Y126" i="1" s="1"/>
  <c r="F126" i="1"/>
  <c r="H126" i="1" s="1"/>
  <c r="J126" i="1" s="1"/>
  <c r="L126" i="1" s="1"/>
  <c r="N126" i="1" s="1"/>
  <c r="AB125" i="1"/>
  <c r="AD125" i="1" s="1"/>
  <c r="AF125" i="1" s="1"/>
  <c r="AH125" i="1" s="1"/>
  <c r="AJ125" i="1" s="1"/>
  <c r="Q125" i="1"/>
  <c r="S125" i="1" s="1"/>
  <c r="U125" i="1" s="1"/>
  <c r="W125" i="1" s="1"/>
  <c r="Y125" i="1" s="1"/>
  <c r="H125" i="1"/>
  <c r="J125" i="1" s="1"/>
  <c r="L125" i="1" s="1"/>
  <c r="N125" i="1" s="1"/>
  <c r="F125" i="1"/>
  <c r="AI123" i="1"/>
  <c r="AI114" i="1" s="1"/>
  <c r="AG123" i="1"/>
  <c r="AE123" i="1"/>
  <c r="AC123" i="1"/>
  <c r="AA123" i="1"/>
  <c r="Z123" i="1"/>
  <c r="X123" i="1"/>
  <c r="V123" i="1"/>
  <c r="T123" i="1"/>
  <c r="R123" i="1"/>
  <c r="P123" i="1"/>
  <c r="O123" i="1"/>
  <c r="M123" i="1"/>
  <c r="K123" i="1"/>
  <c r="I123" i="1"/>
  <c r="G123" i="1"/>
  <c r="E123" i="1"/>
  <c r="D123" i="1"/>
  <c r="AB122" i="1"/>
  <c r="AD122" i="1" s="1"/>
  <c r="AF122" i="1" s="1"/>
  <c r="AH122" i="1" s="1"/>
  <c r="AJ122" i="1" s="1"/>
  <c r="Q122" i="1"/>
  <c r="S122" i="1" s="1"/>
  <c r="U122" i="1" s="1"/>
  <c r="W122" i="1" s="1"/>
  <c r="Y122" i="1" s="1"/>
  <c r="F122" i="1"/>
  <c r="H122" i="1" s="1"/>
  <c r="J122" i="1" s="1"/>
  <c r="L122" i="1" s="1"/>
  <c r="N122" i="1" s="1"/>
  <c r="AB121" i="1"/>
  <c r="AD121" i="1" s="1"/>
  <c r="AF121" i="1" s="1"/>
  <c r="AH121" i="1" s="1"/>
  <c r="AJ121" i="1" s="1"/>
  <c r="Q121" i="1"/>
  <c r="S121" i="1" s="1"/>
  <c r="U121" i="1" s="1"/>
  <c r="W121" i="1" s="1"/>
  <c r="Y121" i="1" s="1"/>
  <c r="F121" i="1"/>
  <c r="H121" i="1" s="1"/>
  <c r="J121" i="1" s="1"/>
  <c r="L121" i="1" s="1"/>
  <c r="N121" i="1" s="1"/>
  <c r="AB120" i="1"/>
  <c r="AD120" i="1" s="1"/>
  <c r="AF120" i="1" s="1"/>
  <c r="AH120" i="1" s="1"/>
  <c r="AJ120" i="1" s="1"/>
  <c r="Q120" i="1"/>
  <c r="S120" i="1" s="1"/>
  <c r="U120" i="1" s="1"/>
  <c r="W120" i="1" s="1"/>
  <c r="Y120" i="1" s="1"/>
  <c r="F120" i="1"/>
  <c r="H120" i="1" s="1"/>
  <c r="J120" i="1" s="1"/>
  <c r="L120" i="1" s="1"/>
  <c r="N120" i="1" s="1"/>
  <c r="AI118" i="1"/>
  <c r="AG118" i="1"/>
  <c r="AG114" i="1" s="1"/>
  <c r="AE118" i="1"/>
  <c r="AC118" i="1"/>
  <c r="AA118" i="1"/>
  <c r="Z118" i="1"/>
  <c r="Z114" i="1" s="1"/>
  <c r="X118" i="1"/>
  <c r="V118" i="1"/>
  <c r="T118" i="1"/>
  <c r="R118" i="1"/>
  <c r="R114" i="1" s="1"/>
  <c r="P118" i="1"/>
  <c r="O118" i="1"/>
  <c r="M118" i="1"/>
  <c r="K118" i="1"/>
  <c r="K114" i="1" s="1"/>
  <c r="I118" i="1"/>
  <c r="G118" i="1"/>
  <c r="E118" i="1"/>
  <c r="D118" i="1"/>
  <c r="AI117" i="1"/>
  <c r="AI176" i="1" s="1"/>
  <c r="AG117" i="1"/>
  <c r="AG176" i="1" s="1"/>
  <c r="AE117" i="1"/>
  <c r="AE176" i="1" s="1"/>
  <c r="AC117" i="1"/>
  <c r="AC176" i="1" s="1"/>
  <c r="AA117" i="1"/>
  <c r="AA176" i="1" s="1"/>
  <c r="Z117" i="1"/>
  <c r="Z176" i="1" s="1"/>
  <c r="X117" i="1"/>
  <c r="X176" i="1" s="1"/>
  <c r="V117" i="1"/>
  <c r="V176" i="1" s="1"/>
  <c r="T117" i="1"/>
  <c r="T176" i="1" s="1"/>
  <c r="R117" i="1"/>
  <c r="R176" i="1" s="1"/>
  <c r="P117" i="1"/>
  <c r="P176" i="1" s="1"/>
  <c r="O117" i="1"/>
  <c r="O176" i="1" s="1"/>
  <c r="M117" i="1"/>
  <c r="M176" i="1" s="1"/>
  <c r="K117" i="1"/>
  <c r="K176" i="1" s="1"/>
  <c r="I117" i="1"/>
  <c r="I176" i="1" s="1"/>
  <c r="G117" i="1"/>
  <c r="G176" i="1" s="1"/>
  <c r="E117" i="1"/>
  <c r="E176" i="1" s="1"/>
  <c r="D117" i="1"/>
  <c r="D176" i="1" s="1"/>
  <c r="AI116" i="1"/>
  <c r="AG116" i="1"/>
  <c r="AE116" i="1"/>
  <c r="AC116" i="1"/>
  <c r="AA116" i="1"/>
  <c r="Z116" i="1"/>
  <c r="X116" i="1"/>
  <c r="V116" i="1"/>
  <c r="T116" i="1"/>
  <c r="R116" i="1"/>
  <c r="P116" i="1"/>
  <c r="O116" i="1"/>
  <c r="M116" i="1"/>
  <c r="K116" i="1"/>
  <c r="I116" i="1"/>
  <c r="G116" i="1"/>
  <c r="E116" i="1"/>
  <c r="D116" i="1"/>
  <c r="AC114" i="1"/>
  <c r="V114" i="1"/>
  <c r="O114" i="1"/>
  <c r="G114" i="1"/>
  <c r="AF113" i="1"/>
  <c r="AH113" i="1" s="1"/>
  <c r="AJ113" i="1" s="1"/>
  <c r="U113" i="1"/>
  <c r="W113" i="1" s="1"/>
  <c r="Y113" i="1" s="1"/>
  <c r="J113" i="1"/>
  <c r="L113" i="1" s="1"/>
  <c r="N113" i="1" s="1"/>
  <c r="AB112" i="1"/>
  <c r="AD112" i="1" s="1"/>
  <c r="AF112" i="1" s="1"/>
  <c r="AH112" i="1" s="1"/>
  <c r="AJ112" i="1" s="1"/>
  <c r="Q112" i="1"/>
  <c r="S112" i="1" s="1"/>
  <c r="U112" i="1" s="1"/>
  <c r="W112" i="1" s="1"/>
  <c r="Y112" i="1" s="1"/>
  <c r="F112" i="1"/>
  <c r="H112" i="1" s="1"/>
  <c r="J112" i="1" s="1"/>
  <c r="L112" i="1" s="1"/>
  <c r="N112" i="1" s="1"/>
  <c r="AB111" i="1"/>
  <c r="AD111" i="1" s="1"/>
  <c r="AF111" i="1" s="1"/>
  <c r="AH111" i="1" s="1"/>
  <c r="AJ111" i="1" s="1"/>
  <c r="Q111" i="1"/>
  <c r="S111" i="1" s="1"/>
  <c r="U111" i="1" s="1"/>
  <c r="W111" i="1" s="1"/>
  <c r="Y111" i="1" s="1"/>
  <c r="F111" i="1"/>
  <c r="H111" i="1" s="1"/>
  <c r="J111" i="1" s="1"/>
  <c r="L111" i="1" s="1"/>
  <c r="N111" i="1" s="1"/>
  <c r="AB110" i="1"/>
  <c r="AD110" i="1" s="1"/>
  <c r="AF110" i="1" s="1"/>
  <c r="AH110" i="1" s="1"/>
  <c r="AJ110" i="1" s="1"/>
  <c r="Q110" i="1"/>
  <c r="S110" i="1" s="1"/>
  <c r="U110" i="1" s="1"/>
  <c r="W110" i="1" s="1"/>
  <c r="Y110" i="1" s="1"/>
  <c r="F110" i="1"/>
  <c r="H110" i="1" s="1"/>
  <c r="J110" i="1" s="1"/>
  <c r="L110" i="1" s="1"/>
  <c r="N110" i="1" s="1"/>
  <c r="AI108" i="1"/>
  <c r="AG108" i="1"/>
  <c r="AE108" i="1"/>
  <c r="AC108" i="1"/>
  <c r="AC183" i="1" s="1"/>
  <c r="AA108" i="1"/>
  <c r="Z108" i="1"/>
  <c r="Z183" i="1" s="1"/>
  <c r="X108" i="1"/>
  <c r="V108" i="1"/>
  <c r="V183" i="1" s="1"/>
  <c r="T108" i="1"/>
  <c r="R108" i="1"/>
  <c r="R183" i="1" s="1"/>
  <c r="P108" i="1"/>
  <c r="O108" i="1"/>
  <c r="O183" i="1" s="1"/>
  <c r="M108" i="1"/>
  <c r="K108" i="1"/>
  <c r="K183" i="1" s="1"/>
  <c r="I108" i="1"/>
  <c r="G108" i="1"/>
  <c r="G183" i="1" s="1"/>
  <c r="E108" i="1"/>
  <c r="D108" i="1"/>
  <c r="D103" i="1" s="1"/>
  <c r="AB107" i="1"/>
  <c r="AD107" i="1" s="1"/>
  <c r="AF107" i="1" s="1"/>
  <c r="AH107" i="1" s="1"/>
  <c r="AJ107" i="1" s="1"/>
  <c r="Q107" i="1"/>
  <c r="S107" i="1" s="1"/>
  <c r="U107" i="1" s="1"/>
  <c r="W107" i="1" s="1"/>
  <c r="Y107" i="1" s="1"/>
  <c r="F107" i="1"/>
  <c r="H107" i="1" s="1"/>
  <c r="J107" i="1" s="1"/>
  <c r="L107" i="1" s="1"/>
  <c r="N107" i="1" s="1"/>
  <c r="AI106" i="1"/>
  <c r="AG106" i="1"/>
  <c r="AE106" i="1"/>
  <c r="AC106" i="1"/>
  <c r="AA106" i="1"/>
  <c r="Z106" i="1"/>
  <c r="AB106" i="1" s="1"/>
  <c r="X106" i="1"/>
  <c r="V106" i="1"/>
  <c r="T106" i="1"/>
  <c r="R106" i="1"/>
  <c r="P106" i="1"/>
  <c r="O106" i="1"/>
  <c r="M106" i="1"/>
  <c r="K106" i="1"/>
  <c r="I106" i="1"/>
  <c r="G106" i="1"/>
  <c r="E106" i="1"/>
  <c r="D106" i="1"/>
  <c r="AI105" i="1"/>
  <c r="AG105" i="1"/>
  <c r="AE105" i="1"/>
  <c r="AC105" i="1"/>
  <c r="AA105" i="1"/>
  <c r="Z105" i="1"/>
  <c r="X105" i="1"/>
  <c r="V105" i="1"/>
  <c r="T105" i="1"/>
  <c r="R105" i="1"/>
  <c r="P105" i="1"/>
  <c r="O105" i="1"/>
  <c r="Q105" i="1" s="1"/>
  <c r="M105" i="1"/>
  <c r="K105" i="1"/>
  <c r="I105" i="1"/>
  <c r="G105" i="1"/>
  <c r="E105" i="1"/>
  <c r="D105" i="1"/>
  <c r="AI103" i="1"/>
  <c r="AE103" i="1"/>
  <c r="X103" i="1"/>
  <c r="V103" i="1"/>
  <c r="P103" i="1"/>
  <c r="O103" i="1"/>
  <c r="I103" i="1"/>
  <c r="G103" i="1"/>
  <c r="AD102" i="1"/>
  <c r="AF102" i="1" s="1"/>
  <c r="AH102" i="1" s="1"/>
  <c r="AJ102" i="1" s="1"/>
  <c r="S102" i="1"/>
  <c r="U102" i="1" s="1"/>
  <c r="W102" i="1" s="1"/>
  <c r="Y102" i="1" s="1"/>
  <c r="H102" i="1"/>
  <c r="J102" i="1" s="1"/>
  <c r="L102" i="1" s="1"/>
  <c r="N102" i="1" s="1"/>
  <c r="AD101" i="1"/>
  <c r="AF101" i="1" s="1"/>
  <c r="AH101" i="1" s="1"/>
  <c r="AJ101" i="1" s="1"/>
  <c r="S101" i="1"/>
  <c r="U101" i="1" s="1"/>
  <c r="W101" i="1" s="1"/>
  <c r="Y101" i="1" s="1"/>
  <c r="H101" i="1"/>
  <c r="J101" i="1" s="1"/>
  <c r="L101" i="1" s="1"/>
  <c r="N101" i="1" s="1"/>
  <c r="AD100" i="1"/>
  <c r="AF100" i="1" s="1"/>
  <c r="AH100" i="1" s="1"/>
  <c r="AJ100" i="1" s="1"/>
  <c r="S100" i="1"/>
  <c r="U100" i="1" s="1"/>
  <c r="W100" i="1" s="1"/>
  <c r="Y100" i="1" s="1"/>
  <c r="H100" i="1"/>
  <c r="J100" i="1" s="1"/>
  <c r="L100" i="1" s="1"/>
  <c r="N100" i="1" s="1"/>
  <c r="AB99" i="1"/>
  <c r="AD99" i="1" s="1"/>
  <c r="AF99" i="1" s="1"/>
  <c r="AH99" i="1" s="1"/>
  <c r="AJ99" i="1" s="1"/>
  <c r="Q99" i="1"/>
  <c r="S99" i="1" s="1"/>
  <c r="U99" i="1" s="1"/>
  <c r="W99" i="1" s="1"/>
  <c r="Y99" i="1" s="1"/>
  <c r="F99" i="1"/>
  <c r="H99" i="1" s="1"/>
  <c r="J99" i="1" s="1"/>
  <c r="L99" i="1" s="1"/>
  <c r="N99" i="1" s="1"/>
  <c r="AB98" i="1"/>
  <c r="AD98" i="1" s="1"/>
  <c r="AF98" i="1" s="1"/>
  <c r="AH98" i="1" s="1"/>
  <c r="AJ98" i="1" s="1"/>
  <c r="Q98" i="1"/>
  <c r="S98" i="1" s="1"/>
  <c r="U98" i="1" s="1"/>
  <c r="W98" i="1" s="1"/>
  <c r="Y98" i="1" s="1"/>
  <c r="F98" i="1"/>
  <c r="H98" i="1" s="1"/>
  <c r="J98" i="1" s="1"/>
  <c r="L98" i="1" s="1"/>
  <c r="N98" i="1" s="1"/>
  <c r="AB97" i="1"/>
  <c r="AD97" i="1" s="1"/>
  <c r="AF97" i="1" s="1"/>
  <c r="AH97" i="1" s="1"/>
  <c r="AJ97" i="1" s="1"/>
  <c r="Q97" i="1"/>
  <c r="S97" i="1" s="1"/>
  <c r="U97" i="1" s="1"/>
  <c r="W97" i="1" s="1"/>
  <c r="Y97" i="1" s="1"/>
  <c r="E97" i="1"/>
  <c r="F97" i="1" s="1"/>
  <c r="H97" i="1" s="1"/>
  <c r="J97" i="1" s="1"/>
  <c r="L97" i="1" s="1"/>
  <c r="N97" i="1" s="1"/>
  <c r="AD96" i="1"/>
  <c r="AF96" i="1" s="1"/>
  <c r="AH96" i="1" s="1"/>
  <c r="AJ96" i="1" s="1"/>
  <c r="AB96" i="1"/>
  <c r="Q96" i="1"/>
  <c r="S96" i="1" s="1"/>
  <c r="U96" i="1" s="1"/>
  <c r="W96" i="1" s="1"/>
  <c r="Y96" i="1" s="1"/>
  <c r="E96" i="1"/>
  <c r="F96" i="1" s="1"/>
  <c r="H96" i="1" s="1"/>
  <c r="J96" i="1" s="1"/>
  <c r="L96" i="1" s="1"/>
  <c r="N96" i="1" s="1"/>
  <c r="AD95" i="1"/>
  <c r="AF95" i="1" s="1"/>
  <c r="AH95" i="1" s="1"/>
  <c r="AJ95" i="1" s="1"/>
  <c r="AB95" i="1"/>
  <c r="Q95" i="1"/>
  <c r="S95" i="1" s="1"/>
  <c r="U95" i="1" s="1"/>
  <c r="W95" i="1" s="1"/>
  <c r="Y95" i="1" s="1"/>
  <c r="P95" i="1"/>
  <c r="F95" i="1"/>
  <c r="H95" i="1" s="1"/>
  <c r="J95" i="1" s="1"/>
  <c r="L95" i="1" s="1"/>
  <c r="N95" i="1" s="1"/>
  <c r="AB94" i="1"/>
  <c r="AD94" i="1" s="1"/>
  <c r="AF94" i="1" s="1"/>
  <c r="AH94" i="1" s="1"/>
  <c r="AJ94" i="1" s="1"/>
  <c r="Q94" i="1"/>
  <c r="S94" i="1" s="1"/>
  <c r="U94" i="1" s="1"/>
  <c r="W94" i="1" s="1"/>
  <c r="Y94" i="1" s="1"/>
  <c r="P94" i="1"/>
  <c r="F94" i="1"/>
  <c r="H94" i="1" s="1"/>
  <c r="J94" i="1" s="1"/>
  <c r="L94" i="1" s="1"/>
  <c r="N94" i="1" s="1"/>
  <c r="AB93" i="1"/>
  <c r="AD93" i="1" s="1"/>
  <c r="AF93" i="1" s="1"/>
  <c r="AH93" i="1" s="1"/>
  <c r="AJ93" i="1" s="1"/>
  <c r="Q93" i="1"/>
  <c r="S93" i="1" s="1"/>
  <c r="U93" i="1" s="1"/>
  <c r="W93" i="1" s="1"/>
  <c r="Y93" i="1" s="1"/>
  <c r="F93" i="1"/>
  <c r="H93" i="1" s="1"/>
  <c r="J93" i="1" s="1"/>
  <c r="L93" i="1" s="1"/>
  <c r="N93" i="1" s="1"/>
  <c r="AB92" i="1"/>
  <c r="AD92" i="1" s="1"/>
  <c r="AF92" i="1" s="1"/>
  <c r="AH92" i="1" s="1"/>
  <c r="AJ92" i="1" s="1"/>
  <c r="Q92" i="1"/>
  <c r="S92" i="1" s="1"/>
  <c r="U92" i="1" s="1"/>
  <c r="W92" i="1" s="1"/>
  <c r="Y92" i="1" s="1"/>
  <c r="F92" i="1"/>
  <c r="H92" i="1" s="1"/>
  <c r="J92" i="1" s="1"/>
  <c r="L92" i="1" s="1"/>
  <c r="N92" i="1" s="1"/>
  <c r="AI90" i="1"/>
  <c r="AG90" i="1"/>
  <c r="AE90" i="1"/>
  <c r="AC90" i="1"/>
  <c r="AA90" i="1"/>
  <c r="Z90" i="1"/>
  <c r="X90" i="1"/>
  <c r="V90" i="1"/>
  <c r="T90" i="1"/>
  <c r="R90" i="1"/>
  <c r="P90" i="1"/>
  <c r="O90" i="1"/>
  <c r="M90" i="1"/>
  <c r="K90" i="1"/>
  <c r="I90" i="1"/>
  <c r="G90" i="1"/>
  <c r="E90" i="1"/>
  <c r="D90" i="1"/>
  <c r="D57" i="1" s="1"/>
  <c r="AB89" i="1"/>
  <c r="AD89" i="1" s="1"/>
  <c r="AF89" i="1" s="1"/>
  <c r="AH89" i="1" s="1"/>
  <c r="AJ89" i="1" s="1"/>
  <c r="S89" i="1"/>
  <c r="U89" i="1" s="1"/>
  <c r="W89" i="1" s="1"/>
  <c r="Y89" i="1" s="1"/>
  <c r="Q89" i="1"/>
  <c r="F89" i="1"/>
  <c r="H89" i="1" s="1"/>
  <c r="J89" i="1" s="1"/>
  <c r="L89" i="1" s="1"/>
  <c r="N89" i="1" s="1"/>
  <c r="AI87" i="1"/>
  <c r="AG87" i="1"/>
  <c r="AE87" i="1"/>
  <c r="AC87" i="1"/>
  <c r="AA87" i="1"/>
  <c r="Z87" i="1"/>
  <c r="X87" i="1"/>
  <c r="V87" i="1"/>
  <c r="T87" i="1"/>
  <c r="R87" i="1"/>
  <c r="P87" i="1"/>
  <c r="O87" i="1"/>
  <c r="M87" i="1"/>
  <c r="K87" i="1"/>
  <c r="I87" i="1"/>
  <c r="G87" i="1"/>
  <c r="E87" i="1"/>
  <c r="D87" i="1"/>
  <c r="AB86" i="1"/>
  <c r="AD86" i="1" s="1"/>
  <c r="AF86" i="1" s="1"/>
  <c r="AH86" i="1" s="1"/>
  <c r="AJ86" i="1" s="1"/>
  <c r="Q86" i="1"/>
  <c r="S86" i="1" s="1"/>
  <c r="U86" i="1" s="1"/>
  <c r="W86" i="1" s="1"/>
  <c r="Y86" i="1" s="1"/>
  <c r="F86" i="1"/>
  <c r="H86" i="1" s="1"/>
  <c r="J86" i="1" s="1"/>
  <c r="L86" i="1" s="1"/>
  <c r="N86" i="1" s="1"/>
  <c r="AB85" i="1"/>
  <c r="AD85" i="1" s="1"/>
  <c r="AF85" i="1" s="1"/>
  <c r="AH85" i="1" s="1"/>
  <c r="AJ85" i="1" s="1"/>
  <c r="Q85" i="1"/>
  <c r="S85" i="1" s="1"/>
  <c r="U85" i="1" s="1"/>
  <c r="W85" i="1" s="1"/>
  <c r="Y85" i="1" s="1"/>
  <c r="H85" i="1"/>
  <c r="J85" i="1" s="1"/>
  <c r="L85" i="1" s="1"/>
  <c r="N85" i="1" s="1"/>
  <c r="F85" i="1"/>
  <c r="AB84" i="1"/>
  <c r="AD84" i="1" s="1"/>
  <c r="AF84" i="1" s="1"/>
  <c r="AH84" i="1" s="1"/>
  <c r="AJ84" i="1" s="1"/>
  <c r="Q84" i="1"/>
  <c r="S84" i="1" s="1"/>
  <c r="U84" i="1" s="1"/>
  <c r="W84" i="1" s="1"/>
  <c r="Y84" i="1" s="1"/>
  <c r="K84" i="1"/>
  <c r="I84" i="1"/>
  <c r="I82" i="1" s="1"/>
  <c r="F84" i="1"/>
  <c r="H84" i="1" s="1"/>
  <c r="J84" i="1" s="1"/>
  <c r="L84" i="1" s="1"/>
  <c r="N84" i="1" s="1"/>
  <c r="AI82" i="1"/>
  <c r="AG82" i="1"/>
  <c r="AE82" i="1"/>
  <c r="AC82" i="1"/>
  <c r="AA82" i="1"/>
  <c r="Z82" i="1"/>
  <c r="X82" i="1"/>
  <c r="V82" i="1"/>
  <c r="T82" i="1"/>
  <c r="R82" i="1"/>
  <c r="P82" i="1"/>
  <c r="O82" i="1"/>
  <c r="M82" i="1"/>
  <c r="K82" i="1"/>
  <c r="G82" i="1"/>
  <c r="E82" i="1"/>
  <c r="D82" i="1"/>
  <c r="AB81" i="1"/>
  <c r="AD81" i="1" s="1"/>
  <c r="AF81" i="1" s="1"/>
  <c r="AH81" i="1" s="1"/>
  <c r="AJ81" i="1" s="1"/>
  <c r="Q81" i="1"/>
  <c r="S81" i="1" s="1"/>
  <c r="U81" i="1" s="1"/>
  <c r="W81" i="1" s="1"/>
  <c r="Y81" i="1" s="1"/>
  <c r="F81" i="1"/>
  <c r="H81" i="1" s="1"/>
  <c r="J81" i="1" s="1"/>
  <c r="L81" i="1" s="1"/>
  <c r="N81" i="1" s="1"/>
  <c r="AB80" i="1"/>
  <c r="AD80" i="1" s="1"/>
  <c r="AF80" i="1" s="1"/>
  <c r="AH80" i="1" s="1"/>
  <c r="AJ80" i="1" s="1"/>
  <c r="Q80" i="1"/>
  <c r="S80" i="1" s="1"/>
  <c r="U80" i="1" s="1"/>
  <c r="W80" i="1" s="1"/>
  <c r="Y80" i="1" s="1"/>
  <c r="F80" i="1"/>
  <c r="H80" i="1" s="1"/>
  <c r="J80" i="1" s="1"/>
  <c r="L80" i="1" s="1"/>
  <c r="N80" i="1" s="1"/>
  <c r="AB79" i="1"/>
  <c r="AD79" i="1" s="1"/>
  <c r="AF79" i="1" s="1"/>
  <c r="AH79" i="1" s="1"/>
  <c r="AJ79" i="1" s="1"/>
  <c r="Q79" i="1"/>
  <c r="S79" i="1" s="1"/>
  <c r="U79" i="1" s="1"/>
  <c r="W79" i="1" s="1"/>
  <c r="Y79" i="1" s="1"/>
  <c r="F79" i="1"/>
  <c r="H79" i="1" s="1"/>
  <c r="J79" i="1" s="1"/>
  <c r="L79" i="1" s="1"/>
  <c r="N79" i="1" s="1"/>
  <c r="AB78" i="1"/>
  <c r="AD78" i="1" s="1"/>
  <c r="AF78" i="1" s="1"/>
  <c r="AH78" i="1" s="1"/>
  <c r="AJ78" i="1" s="1"/>
  <c r="Q78" i="1"/>
  <c r="S78" i="1" s="1"/>
  <c r="U78" i="1" s="1"/>
  <c r="W78" i="1" s="1"/>
  <c r="Y78" i="1" s="1"/>
  <c r="H78" i="1"/>
  <c r="J78" i="1" s="1"/>
  <c r="L78" i="1" s="1"/>
  <c r="N78" i="1" s="1"/>
  <c r="F78" i="1"/>
  <c r="AB77" i="1"/>
  <c r="AD77" i="1" s="1"/>
  <c r="AF77" i="1" s="1"/>
  <c r="AH77" i="1" s="1"/>
  <c r="AJ77" i="1" s="1"/>
  <c r="Q77" i="1"/>
  <c r="S77" i="1" s="1"/>
  <c r="U77" i="1" s="1"/>
  <c r="W77" i="1" s="1"/>
  <c r="Y77" i="1" s="1"/>
  <c r="F77" i="1"/>
  <c r="H77" i="1" s="1"/>
  <c r="J77" i="1" s="1"/>
  <c r="L77" i="1" s="1"/>
  <c r="N77" i="1" s="1"/>
  <c r="AB76" i="1"/>
  <c r="AD76" i="1" s="1"/>
  <c r="AF76" i="1" s="1"/>
  <c r="AH76" i="1" s="1"/>
  <c r="AJ76" i="1" s="1"/>
  <c r="Q76" i="1"/>
  <c r="S76" i="1" s="1"/>
  <c r="U76" i="1" s="1"/>
  <c r="W76" i="1" s="1"/>
  <c r="Y76" i="1" s="1"/>
  <c r="F76" i="1"/>
  <c r="H76" i="1" s="1"/>
  <c r="J76" i="1" s="1"/>
  <c r="L76" i="1" s="1"/>
  <c r="N76" i="1" s="1"/>
  <c r="AB75" i="1"/>
  <c r="AD75" i="1" s="1"/>
  <c r="AF75" i="1" s="1"/>
  <c r="AH75" i="1" s="1"/>
  <c r="AJ75" i="1" s="1"/>
  <c r="Q75" i="1"/>
  <c r="S75" i="1" s="1"/>
  <c r="U75" i="1" s="1"/>
  <c r="W75" i="1" s="1"/>
  <c r="Y75" i="1" s="1"/>
  <c r="F75" i="1"/>
  <c r="H75" i="1" s="1"/>
  <c r="J75" i="1" s="1"/>
  <c r="L75" i="1" s="1"/>
  <c r="N75" i="1" s="1"/>
  <c r="AB74" i="1"/>
  <c r="AD74" i="1" s="1"/>
  <c r="AF74" i="1" s="1"/>
  <c r="AH74" i="1" s="1"/>
  <c r="AJ74" i="1" s="1"/>
  <c r="Q74" i="1"/>
  <c r="S74" i="1" s="1"/>
  <c r="U74" i="1" s="1"/>
  <c r="W74" i="1" s="1"/>
  <c r="Y74" i="1" s="1"/>
  <c r="F74" i="1"/>
  <c r="H74" i="1" s="1"/>
  <c r="J74" i="1" s="1"/>
  <c r="L74" i="1" s="1"/>
  <c r="N74" i="1" s="1"/>
  <c r="AB73" i="1"/>
  <c r="AD73" i="1" s="1"/>
  <c r="AF73" i="1" s="1"/>
  <c r="AH73" i="1" s="1"/>
  <c r="AJ73" i="1" s="1"/>
  <c r="Q73" i="1"/>
  <c r="S73" i="1" s="1"/>
  <c r="U73" i="1" s="1"/>
  <c r="W73" i="1" s="1"/>
  <c r="Y73" i="1" s="1"/>
  <c r="F73" i="1"/>
  <c r="H73" i="1" s="1"/>
  <c r="J73" i="1" s="1"/>
  <c r="L73" i="1" s="1"/>
  <c r="N73" i="1" s="1"/>
  <c r="AB72" i="1"/>
  <c r="AD72" i="1" s="1"/>
  <c r="AF72" i="1" s="1"/>
  <c r="AH72" i="1" s="1"/>
  <c r="AJ72" i="1" s="1"/>
  <c r="Q72" i="1"/>
  <c r="S72" i="1" s="1"/>
  <c r="U72" i="1" s="1"/>
  <c r="W72" i="1" s="1"/>
  <c r="Y72" i="1" s="1"/>
  <c r="F72" i="1"/>
  <c r="H72" i="1" s="1"/>
  <c r="J72" i="1" s="1"/>
  <c r="L72" i="1" s="1"/>
  <c r="N72" i="1" s="1"/>
  <c r="AB71" i="1"/>
  <c r="AD71" i="1" s="1"/>
  <c r="AF71" i="1" s="1"/>
  <c r="AH71" i="1" s="1"/>
  <c r="AJ71" i="1" s="1"/>
  <c r="S71" i="1"/>
  <c r="U71" i="1" s="1"/>
  <c r="W71" i="1" s="1"/>
  <c r="Y71" i="1" s="1"/>
  <c r="Q71" i="1"/>
  <c r="F71" i="1"/>
  <c r="H71" i="1" s="1"/>
  <c r="J71" i="1" s="1"/>
  <c r="L71" i="1" s="1"/>
  <c r="N71" i="1" s="1"/>
  <c r="AB70" i="1"/>
  <c r="AD70" i="1" s="1"/>
  <c r="AF70" i="1" s="1"/>
  <c r="AH70" i="1" s="1"/>
  <c r="AJ70" i="1" s="1"/>
  <c r="Q70" i="1"/>
  <c r="S70" i="1" s="1"/>
  <c r="U70" i="1" s="1"/>
  <c r="W70" i="1" s="1"/>
  <c r="Y70" i="1" s="1"/>
  <c r="F70" i="1"/>
  <c r="H70" i="1" s="1"/>
  <c r="J70" i="1" s="1"/>
  <c r="L70" i="1" s="1"/>
  <c r="N70" i="1" s="1"/>
  <c r="AB69" i="1"/>
  <c r="AD69" i="1" s="1"/>
  <c r="AF69" i="1" s="1"/>
  <c r="AH69" i="1" s="1"/>
  <c r="AJ69" i="1" s="1"/>
  <c r="Q69" i="1"/>
  <c r="S69" i="1" s="1"/>
  <c r="U69" i="1" s="1"/>
  <c r="W69" i="1" s="1"/>
  <c r="Y69" i="1" s="1"/>
  <c r="F69" i="1"/>
  <c r="H69" i="1" s="1"/>
  <c r="J69" i="1" s="1"/>
  <c r="L69" i="1" s="1"/>
  <c r="N69" i="1" s="1"/>
  <c r="AB68" i="1"/>
  <c r="AD68" i="1" s="1"/>
  <c r="AF68" i="1" s="1"/>
  <c r="AH68" i="1" s="1"/>
  <c r="AJ68" i="1" s="1"/>
  <c r="Q68" i="1"/>
  <c r="S68" i="1" s="1"/>
  <c r="U68" i="1" s="1"/>
  <c r="W68" i="1" s="1"/>
  <c r="Y68" i="1" s="1"/>
  <c r="F68" i="1"/>
  <c r="H68" i="1" s="1"/>
  <c r="J68" i="1" s="1"/>
  <c r="L68" i="1" s="1"/>
  <c r="N68" i="1" s="1"/>
  <c r="AB67" i="1"/>
  <c r="AD67" i="1" s="1"/>
  <c r="AF67" i="1" s="1"/>
  <c r="AH67" i="1" s="1"/>
  <c r="AJ67" i="1" s="1"/>
  <c r="Q67" i="1"/>
  <c r="S67" i="1" s="1"/>
  <c r="U67" i="1" s="1"/>
  <c r="W67" i="1" s="1"/>
  <c r="Y67" i="1" s="1"/>
  <c r="F67" i="1"/>
  <c r="H67" i="1" s="1"/>
  <c r="J67" i="1" s="1"/>
  <c r="L67" i="1" s="1"/>
  <c r="N67" i="1" s="1"/>
  <c r="AB66" i="1"/>
  <c r="AD66" i="1" s="1"/>
  <c r="AF66" i="1" s="1"/>
  <c r="AH66" i="1" s="1"/>
  <c r="AJ66" i="1" s="1"/>
  <c r="Q66" i="1"/>
  <c r="S66" i="1" s="1"/>
  <c r="U66" i="1" s="1"/>
  <c r="W66" i="1" s="1"/>
  <c r="Y66" i="1" s="1"/>
  <c r="F66" i="1"/>
  <c r="H66" i="1" s="1"/>
  <c r="J66" i="1" s="1"/>
  <c r="L66" i="1" s="1"/>
  <c r="N66" i="1" s="1"/>
  <c r="AB65" i="1"/>
  <c r="AD65" i="1" s="1"/>
  <c r="AF65" i="1" s="1"/>
  <c r="AH65" i="1" s="1"/>
  <c r="AJ65" i="1" s="1"/>
  <c r="Q65" i="1"/>
  <c r="S65" i="1" s="1"/>
  <c r="U65" i="1" s="1"/>
  <c r="W65" i="1" s="1"/>
  <c r="Y65" i="1" s="1"/>
  <c r="F65" i="1"/>
  <c r="H65" i="1" s="1"/>
  <c r="J65" i="1" s="1"/>
  <c r="L65" i="1" s="1"/>
  <c r="N65" i="1" s="1"/>
  <c r="AB64" i="1"/>
  <c r="AD64" i="1" s="1"/>
  <c r="AF64" i="1" s="1"/>
  <c r="AH64" i="1" s="1"/>
  <c r="AJ64" i="1" s="1"/>
  <c r="Q64" i="1"/>
  <c r="S64" i="1" s="1"/>
  <c r="U64" i="1" s="1"/>
  <c r="W64" i="1" s="1"/>
  <c r="Y64" i="1" s="1"/>
  <c r="F64" i="1"/>
  <c r="H64" i="1" s="1"/>
  <c r="J64" i="1" s="1"/>
  <c r="L64" i="1" s="1"/>
  <c r="N64" i="1" s="1"/>
  <c r="AB63" i="1"/>
  <c r="AD63" i="1" s="1"/>
  <c r="AF63" i="1" s="1"/>
  <c r="AH63" i="1" s="1"/>
  <c r="AJ63" i="1" s="1"/>
  <c r="S63" i="1"/>
  <c r="U63" i="1" s="1"/>
  <c r="W63" i="1" s="1"/>
  <c r="Y63" i="1" s="1"/>
  <c r="Q63" i="1"/>
  <c r="F63" i="1"/>
  <c r="H63" i="1" s="1"/>
  <c r="J63" i="1" s="1"/>
  <c r="L63" i="1" s="1"/>
  <c r="N63" i="1" s="1"/>
  <c r="AB62" i="1"/>
  <c r="AD62" i="1" s="1"/>
  <c r="AF62" i="1" s="1"/>
  <c r="AH62" i="1" s="1"/>
  <c r="AJ62" i="1" s="1"/>
  <c r="X62" i="1"/>
  <c r="Q62" i="1"/>
  <c r="S62" i="1" s="1"/>
  <c r="U62" i="1" s="1"/>
  <c r="W62" i="1" s="1"/>
  <c r="Y62" i="1" s="1"/>
  <c r="F62" i="1"/>
  <c r="H62" i="1" s="1"/>
  <c r="J62" i="1" s="1"/>
  <c r="L62" i="1" s="1"/>
  <c r="N62" i="1" s="1"/>
  <c r="AI61" i="1"/>
  <c r="AG61" i="1"/>
  <c r="AE61" i="1"/>
  <c r="AC61" i="1"/>
  <c r="AA61" i="1"/>
  <c r="Z61" i="1"/>
  <c r="X61" i="1"/>
  <c r="V61" i="1"/>
  <c r="T61" i="1"/>
  <c r="R61" i="1"/>
  <c r="P61" i="1"/>
  <c r="O61" i="1"/>
  <c r="M61" i="1"/>
  <c r="K61" i="1"/>
  <c r="I61" i="1"/>
  <c r="G61" i="1"/>
  <c r="E61" i="1"/>
  <c r="D61" i="1"/>
  <c r="AI60" i="1"/>
  <c r="AG60" i="1"/>
  <c r="AE60" i="1"/>
  <c r="AC60" i="1"/>
  <c r="AA60" i="1"/>
  <c r="Z60" i="1"/>
  <c r="AB60" i="1" s="1"/>
  <c r="X60" i="1"/>
  <c r="V60" i="1"/>
  <c r="T60" i="1"/>
  <c r="R60" i="1"/>
  <c r="P60" i="1"/>
  <c r="O60" i="1"/>
  <c r="M60" i="1"/>
  <c r="K60" i="1"/>
  <c r="I60" i="1"/>
  <c r="G60" i="1"/>
  <c r="E60" i="1"/>
  <c r="D60" i="1"/>
  <c r="F60" i="1" s="1"/>
  <c r="AI59" i="1"/>
  <c r="AG59" i="1"/>
  <c r="AE59" i="1"/>
  <c r="AC59" i="1"/>
  <c r="AA59" i="1"/>
  <c r="Z59" i="1"/>
  <c r="X59" i="1"/>
  <c r="V59" i="1"/>
  <c r="T59" i="1"/>
  <c r="R59" i="1"/>
  <c r="P59" i="1"/>
  <c r="O59" i="1"/>
  <c r="Q59" i="1" s="1"/>
  <c r="M59" i="1"/>
  <c r="K59" i="1"/>
  <c r="I59" i="1"/>
  <c r="G59" i="1"/>
  <c r="E59" i="1"/>
  <c r="D59" i="1"/>
  <c r="AE57" i="1"/>
  <c r="X57" i="1"/>
  <c r="M57" i="1"/>
  <c r="E57" i="1"/>
  <c r="AD56" i="1"/>
  <c r="AF56" i="1" s="1"/>
  <c r="AH56" i="1" s="1"/>
  <c r="AJ56" i="1" s="1"/>
  <c r="S56" i="1"/>
  <c r="U56" i="1" s="1"/>
  <c r="W56" i="1" s="1"/>
  <c r="Y56" i="1" s="1"/>
  <c r="H56" i="1"/>
  <c r="J56" i="1" s="1"/>
  <c r="L56" i="1" s="1"/>
  <c r="N56" i="1" s="1"/>
  <c r="AJ55" i="1"/>
  <c r="Y55" i="1"/>
  <c r="N55" i="1"/>
  <c r="AJ54" i="1"/>
  <c r="X54" i="1"/>
  <c r="X52" i="1" s="1"/>
  <c r="Q54" i="1"/>
  <c r="S54" i="1" s="1"/>
  <c r="U54" i="1" s="1"/>
  <c r="W54" i="1" s="1"/>
  <c r="Y54" i="1" s="1"/>
  <c r="F54" i="1"/>
  <c r="H54" i="1" s="1"/>
  <c r="J54" i="1" s="1"/>
  <c r="L54" i="1" s="1"/>
  <c r="N54" i="1" s="1"/>
  <c r="AI52" i="1"/>
  <c r="AB52" i="1"/>
  <c r="AD52" i="1" s="1"/>
  <c r="AF52" i="1" s="1"/>
  <c r="AH52" i="1" s="1"/>
  <c r="Q52" i="1"/>
  <c r="S52" i="1" s="1"/>
  <c r="U52" i="1" s="1"/>
  <c r="W52" i="1" s="1"/>
  <c r="M52" i="1"/>
  <c r="F52" i="1"/>
  <c r="H52" i="1" s="1"/>
  <c r="J52" i="1" s="1"/>
  <c r="L52" i="1" s="1"/>
  <c r="AB51" i="1"/>
  <c r="AD51" i="1" s="1"/>
  <c r="AF51" i="1" s="1"/>
  <c r="AH51" i="1" s="1"/>
  <c r="AJ51" i="1" s="1"/>
  <c r="Q51" i="1"/>
  <c r="S51" i="1" s="1"/>
  <c r="U51" i="1" s="1"/>
  <c r="W51" i="1" s="1"/>
  <c r="Y51" i="1" s="1"/>
  <c r="F51" i="1"/>
  <c r="H51" i="1" s="1"/>
  <c r="J51" i="1" s="1"/>
  <c r="L51" i="1" s="1"/>
  <c r="N51" i="1" s="1"/>
  <c r="AI49" i="1"/>
  <c r="AG49" i="1"/>
  <c r="AE49" i="1"/>
  <c r="AC49" i="1"/>
  <c r="AA49" i="1"/>
  <c r="Z49" i="1"/>
  <c r="AB49" i="1" s="1"/>
  <c r="X49" i="1"/>
  <c r="V49" i="1"/>
  <c r="T49" i="1"/>
  <c r="R49" i="1"/>
  <c r="P49" i="1"/>
  <c r="O49" i="1"/>
  <c r="M49" i="1"/>
  <c r="K49" i="1"/>
  <c r="I49" i="1"/>
  <c r="G49" i="1"/>
  <c r="E49" i="1"/>
  <c r="D49" i="1"/>
  <c r="F49" i="1" s="1"/>
  <c r="AD48" i="1"/>
  <c r="AF48" i="1" s="1"/>
  <c r="AH48" i="1" s="1"/>
  <c r="AJ48" i="1" s="1"/>
  <c r="S48" i="1"/>
  <c r="U48" i="1" s="1"/>
  <c r="W48" i="1" s="1"/>
  <c r="Y48" i="1" s="1"/>
  <c r="H48" i="1"/>
  <c r="J48" i="1" s="1"/>
  <c r="L48" i="1" s="1"/>
  <c r="N48" i="1" s="1"/>
  <c r="AB47" i="1"/>
  <c r="AD47" i="1" s="1"/>
  <c r="AF47" i="1" s="1"/>
  <c r="AH47" i="1" s="1"/>
  <c r="AJ47" i="1" s="1"/>
  <c r="Q47" i="1"/>
  <c r="S47" i="1" s="1"/>
  <c r="U47" i="1" s="1"/>
  <c r="W47" i="1" s="1"/>
  <c r="Y47" i="1" s="1"/>
  <c r="F47" i="1"/>
  <c r="H47" i="1" s="1"/>
  <c r="J47" i="1" s="1"/>
  <c r="L47" i="1" s="1"/>
  <c r="N47" i="1" s="1"/>
  <c r="AB46" i="1"/>
  <c r="AD46" i="1" s="1"/>
  <c r="AF46" i="1" s="1"/>
  <c r="AH46" i="1" s="1"/>
  <c r="AJ46" i="1" s="1"/>
  <c r="X46" i="1"/>
  <c r="Q46" i="1"/>
  <c r="S46" i="1" s="1"/>
  <c r="U46" i="1" s="1"/>
  <c r="W46" i="1" s="1"/>
  <c r="Y46" i="1" s="1"/>
  <c r="F46" i="1"/>
  <c r="H46" i="1" s="1"/>
  <c r="J46" i="1" s="1"/>
  <c r="L46" i="1" s="1"/>
  <c r="N46" i="1" s="1"/>
  <c r="AI44" i="1"/>
  <c r="AG44" i="1"/>
  <c r="AE44" i="1"/>
  <c r="AC44" i="1"/>
  <c r="AA44" i="1"/>
  <c r="Z44" i="1"/>
  <c r="X44" i="1"/>
  <c r="V44" i="1"/>
  <c r="T44" i="1"/>
  <c r="R44" i="1"/>
  <c r="P44" i="1"/>
  <c r="O44" i="1"/>
  <c r="M44" i="1"/>
  <c r="K44" i="1"/>
  <c r="I44" i="1"/>
  <c r="G44" i="1"/>
  <c r="E44" i="1"/>
  <c r="D44" i="1"/>
  <c r="AJ43" i="1"/>
  <c r="Y43" i="1"/>
  <c r="N43" i="1"/>
  <c r="AD42" i="1"/>
  <c r="AF42" i="1" s="1"/>
  <c r="AH42" i="1" s="1"/>
  <c r="AJ42" i="1" s="1"/>
  <c r="S42" i="1"/>
  <c r="U42" i="1" s="1"/>
  <c r="W42" i="1" s="1"/>
  <c r="Y42" i="1" s="1"/>
  <c r="H42" i="1"/>
  <c r="J42" i="1" s="1"/>
  <c r="L42" i="1" s="1"/>
  <c r="N42" i="1" s="1"/>
  <c r="AB41" i="1"/>
  <c r="AD41" i="1" s="1"/>
  <c r="AF41" i="1" s="1"/>
  <c r="AH41" i="1" s="1"/>
  <c r="AJ41" i="1" s="1"/>
  <c r="Q41" i="1"/>
  <c r="S41" i="1" s="1"/>
  <c r="U41" i="1" s="1"/>
  <c r="W41" i="1" s="1"/>
  <c r="Y41" i="1" s="1"/>
  <c r="F41" i="1"/>
  <c r="H41" i="1" s="1"/>
  <c r="J41" i="1" s="1"/>
  <c r="L41" i="1" s="1"/>
  <c r="N41" i="1" s="1"/>
  <c r="AB40" i="1"/>
  <c r="AD40" i="1" s="1"/>
  <c r="AF40" i="1" s="1"/>
  <c r="AH40" i="1" s="1"/>
  <c r="AJ40" i="1" s="1"/>
  <c r="Q40" i="1"/>
  <c r="S40" i="1" s="1"/>
  <c r="U40" i="1" s="1"/>
  <c r="W40" i="1" s="1"/>
  <c r="Y40" i="1" s="1"/>
  <c r="F40" i="1"/>
  <c r="H40" i="1" s="1"/>
  <c r="J40" i="1" s="1"/>
  <c r="L40" i="1" s="1"/>
  <c r="N40" i="1" s="1"/>
  <c r="AD39" i="1"/>
  <c r="AF39" i="1" s="1"/>
  <c r="AH39" i="1" s="1"/>
  <c r="AJ39" i="1" s="1"/>
  <c r="AB39" i="1"/>
  <c r="T39" i="1"/>
  <c r="Q39" i="1"/>
  <c r="S39" i="1" s="1"/>
  <c r="U39" i="1" s="1"/>
  <c r="W39" i="1" s="1"/>
  <c r="Y39" i="1" s="1"/>
  <c r="F39" i="1"/>
  <c r="H39" i="1" s="1"/>
  <c r="J39" i="1" s="1"/>
  <c r="L39" i="1" s="1"/>
  <c r="N39" i="1" s="1"/>
  <c r="AI37" i="1"/>
  <c r="AG37" i="1"/>
  <c r="AE37" i="1"/>
  <c r="AC37" i="1"/>
  <c r="AA37" i="1"/>
  <c r="Z37" i="1"/>
  <c r="X37" i="1"/>
  <c r="V37" i="1"/>
  <c r="T37" i="1"/>
  <c r="R37" i="1"/>
  <c r="P37" i="1"/>
  <c r="O37" i="1"/>
  <c r="M37" i="1"/>
  <c r="K37" i="1"/>
  <c r="I37" i="1"/>
  <c r="G37" i="1"/>
  <c r="E37" i="1"/>
  <c r="D37" i="1"/>
  <c r="AB36" i="1"/>
  <c r="AD36" i="1" s="1"/>
  <c r="AF36" i="1" s="1"/>
  <c r="AH36" i="1" s="1"/>
  <c r="AJ36" i="1" s="1"/>
  <c r="Q36" i="1"/>
  <c r="S36" i="1" s="1"/>
  <c r="U36" i="1" s="1"/>
  <c r="W36" i="1" s="1"/>
  <c r="Y36" i="1" s="1"/>
  <c r="F36" i="1"/>
  <c r="H36" i="1" s="1"/>
  <c r="J36" i="1" s="1"/>
  <c r="L36" i="1" s="1"/>
  <c r="N36" i="1" s="1"/>
  <c r="AB35" i="1"/>
  <c r="AD35" i="1" s="1"/>
  <c r="AF35" i="1" s="1"/>
  <c r="AH35" i="1" s="1"/>
  <c r="AJ35" i="1" s="1"/>
  <c r="Q35" i="1"/>
  <c r="S35" i="1" s="1"/>
  <c r="U35" i="1" s="1"/>
  <c r="W35" i="1" s="1"/>
  <c r="Y35" i="1" s="1"/>
  <c r="F35" i="1"/>
  <c r="H35" i="1" s="1"/>
  <c r="J35" i="1" s="1"/>
  <c r="L35" i="1" s="1"/>
  <c r="N35" i="1" s="1"/>
  <c r="U34" i="1"/>
  <c r="W34" i="1" s="1"/>
  <c r="Y34" i="1" s="1"/>
  <c r="J34" i="1"/>
  <c r="L34" i="1" s="1"/>
  <c r="N34" i="1" s="1"/>
  <c r="AI32" i="1"/>
  <c r="AI181" i="1" s="1"/>
  <c r="AG32" i="1"/>
  <c r="AG181" i="1" s="1"/>
  <c r="AE32" i="1"/>
  <c r="AE181" i="1" s="1"/>
  <c r="AC32" i="1"/>
  <c r="AC181" i="1" s="1"/>
  <c r="AA32" i="1"/>
  <c r="AA181" i="1" s="1"/>
  <c r="Z32" i="1"/>
  <c r="Z181" i="1" s="1"/>
  <c r="X32" i="1"/>
  <c r="V32" i="1"/>
  <c r="V181" i="1" s="1"/>
  <c r="T32" i="1"/>
  <c r="T181" i="1" s="1"/>
  <c r="R32" i="1"/>
  <c r="R181" i="1" s="1"/>
  <c r="P32" i="1"/>
  <c r="P181" i="1" s="1"/>
  <c r="O32" i="1"/>
  <c r="O181" i="1" s="1"/>
  <c r="M32" i="1"/>
  <c r="M181" i="1" s="1"/>
  <c r="K32" i="1"/>
  <c r="K181" i="1" s="1"/>
  <c r="I32" i="1"/>
  <c r="I181" i="1" s="1"/>
  <c r="G32" i="1"/>
  <c r="G181" i="1" s="1"/>
  <c r="E32" i="1"/>
  <c r="E181" i="1" s="1"/>
  <c r="D32" i="1"/>
  <c r="D181" i="1" s="1"/>
  <c r="AD31" i="1"/>
  <c r="AF31" i="1" s="1"/>
  <c r="AH31" i="1" s="1"/>
  <c r="AJ31" i="1" s="1"/>
  <c r="S31" i="1"/>
  <c r="U31" i="1" s="1"/>
  <c r="W31" i="1" s="1"/>
  <c r="Y31" i="1" s="1"/>
  <c r="H31" i="1"/>
  <c r="J31" i="1" s="1"/>
  <c r="L31" i="1" s="1"/>
  <c r="N31" i="1" s="1"/>
  <c r="AB30" i="1"/>
  <c r="AD30" i="1" s="1"/>
  <c r="AF30" i="1" s="1"/>
  <c r="AH30" i="1" s="1"/>
  <c r="AJ30" i="1" s="1"/>
  <c r="Q30" i="1"/>
  <c r="S30" i="1" s="1"/>
  <c r="U30" i="1" s="1"/>
  <c r="W30" i="1" s="1"/>
  <c r="Y30" i="1" s="1"/>
  <c r="F30" i="1"/>
  <c r="H30" i="1" s="1"/>
  <c r="J30" i="1" s="1"/>
  <c r="L30" i="1" s="1"/>
  <c r="N30" i="1" s="1"/>
  <c r="AB29" i="1"/>
  <c r="AD29" i="1" s="1"/>
  <c r="AF29" i="1" s="1"/>
  <c r="AH29" i="1" s="1"/>
  <c r="AJ29" i="1" s="1"/>
  <c r="Q29" i="1"/>
  <c r="S29" i="1" s="1"/>
  <c r="U29" i="1" s="1"/>
  <c r="W29" i="1" s="1"/>
  <c r="Y29" i="1" s="1"/>
  <c r="F29" i="1"/>
  <c r="H29" i="1" s="1"/>
  <c r="J29" i="1" s="1"/>
  <c r="L29" i="1" s="1"/>
  <c r="N29" i="1" s="1"/>
  <c r="AI27" i="1"/>
  <c r="AG27" i="1"/>
  <c r="AE27" i="1"/>
  <c r="AC27" i="1"/>
  <c r="AA27" i="1"/>
  <c r="Z27" i="1"/>
  <c r="X27" i="1"/>
  <c r="V27" i="1"/>
  <c r="T27" i="1"/>
  <c r="T18" i="1" s="1"/>
  <c r="R27" i="1"/>
  <c r="P27" i="1"/>
  <c r="O27" i="1"/>
  <c r="M27" i="1"/>
  <c r="K27" i="1"/>
  <c r="I27" i="1"/>
  <c r="G27" i="1"/>
  <c r="E27" i="1"/>
  <c r="D27" i="1"/>
  <c r="AJ26" i="1"/>
  <c r="Y26" i="1"/>
  <c r="N26" i="1"/>
  <c r="AJ24" i="1"/>
  <c r="X24" i="1"/>
  <c r="Y24" i="1" s="1"/>
  <c r="N24" i="1"/>
  <c r="AI23" i="1"/>
  <c r="AI178" i="1" s="1"/>
  <c r="AG23" i="1"/>
  <c r="AG178" i="1" s="1"/>
  <c r="AE23" i="1"/>
  <c r="AE178" i="1" s="1"/>
  <c r="AC23" i="1"/>
  <c r="AC178" i="1" s="1"/>
  <c r="AA23" i="1"/>
  <c r="Z23" i="1"/>
  <c r="Z178" i="1" s="1"/>
  <c r="X23" i="1"/>
  <c r="X178" i="1" s="1"/>
  <c r="V23" i="1"/>
  <c r="V178" i="1" s="1"/>
  <c r="T23" i="1"/>
  <c r="T178" i="1" s="1"/>
  <c r="R23" i="1"/>
  <c r="R178" i="1" s="1"/>
  <c r="P23" i="1"/>
  <c r="P178" i="1" s="1"/>
  <c r="O23" i="1"/>
  <c r="O178" i="1" s="1"/>
  <c r="M23" i="1"/>
  <c r="M178" i="1" s="1"/>
  <c r="K23" i="1"/>
  <c r="K178" i="1" s="1"/>
  <c r="I23" i="1"/>
  <c r="I178" i="1" s="1"/>
  <c r="G23" i="1"/>
  <c r="G178" i="1" s="1"/>
  <c r="E23" i="1"/>
  <c r="E178" i="1" s="1"/>
  <c r="D23" i="1"/>
  <c r="D178" i="1" s="1"/>
  <c r="AI22" i="1"/>
  <c r="AG22" i="1"/>
  <c r="AE22" i="1"/>
  <c r="AC22" i="1"/>
  <c r="AA22" i="1"/>
  <c r="Z22" i="1"/>
  <c r="X22" i="1"/>
  <c r="V22" i="1"/>
  <c r="T22" i="1"/>
  <c r="R22" i="1"/>
  <c r="P22" i="1"/>
  <c r="O22" i="1"/>
  <c r="M22" i="1"/>
  <c r="K22" i="1"/>
  <c r="I22" i="1"/>
  <c r="G22" i="1"/>
  <c r="E22" i="1"/>
  <c r="D22" i="1"/>
  <c r="AI21" i="1"/>
  <c r="AI175" i="1" s="1"/>
  <c r="AG21" i="1"/>
  <c r="AE21" i="1"/>
  <c r="AC21" i="1"/>
  <c r="AA21" i="1"/>
  <c r="AA175" i="1" s="1"/>
  <c r="Z21" i="1"/>
  <c r="X21" i="1"/>
  <c r="V21" i="1"/>
  <c r="T21" i="1"/>
  <c r="T175" i="1" s="1"/>
  <c r="R21" i="1"/>
  <c r="P21" i="1"/>
  <c r="O21" i="1"/>
  <c r="M21" i="1"/>
  <c r="M175" i="1" s="1"/>
  <c r="K21" i="1"/>
  <c r="I21" i="1"/>
  <c r="G21" i="1"/>
  <c r="E21" i="1"/>
  <c r="D21" i="1"/>
  <c r="AI20" i="1"/>
  <c r="AG20" i="1"/>
  <c r="AE20" i="1"/>
  <c r="AC20" i="1"/>
  <c r="AA20" i="1"/>
  <c r="Z20" i="1"/>
  <c r="X20" i="1"/>
  <c r="V20" i="1"/>
  <c r="T20" i="1"/>
  <c r="R20" i="1"/>
  <c r="P20" i="1"/>
  <c r="O20" i="1"/>
  <c r="M20" i="1"/>
  <c r="K20" i="1"/>
  <c r="I20" i="1"/>
  <c r="G20" i="1"/>
  <c r="E20" i="1"/>
  <c r="D20" i="1"/>
  <c r="AI18" i="1"/>
  <c r="AG18" i="1"/>
  <c r="Z18" i="1"/>
  <c r="R18" i="1"/>
  <c r="K18" i="1"/>
  <c r="E18" i="1"/>
  <c r="D18" i="1"/>
  <c r="G18" i="1" l="1"/>
  <c r="G175" i="1"/>
  <c r="O175" i="1"/>
  <c r="V175" i="1"/>
  <c r="AC175" i="1"/>
  <c r="V180" i="1"/>
  <c r="AC180" i="1"/>
  <c r="Q60" i="1"/>
  <c r="K103" i="1"/>
  <c r="AB105" i="1"/>
  <c r="AI183" i="1"/>
  <c r="Q117" i="1"/>
  <c r="S117" i="1" s="1"/>
  <c r="U117" i="1" s="1"/>
  <c r="W117" i="1" s="1"/>
  <c r="Y117" i="1" s="1"/>
  <c r="E114" i="1"/>
  <c r="M114" i="1"/>
  <c r="T114" i="1"/>
  <c r="AA114" i="1"/>
  <c r="Q27" i="1"/>
  <c r="S27" i="1" s="1"/>
  <c r="U27" i="1" s="1"/>
  <c r="W27" i="1" s="1"/>
  <c r="Y27" i="1" s="1"/>
  <c r="S59" i="1"/>
  <c r="H60" i="1"/>
  <c r="J60" i="1" s="1"/>
  <c r="L60" i="1" s="1"/>
  <c r="N60" i="1" s="1"/>
  <c r="AD60" i="1"/>
  <c r="AF60" i="1" s="1"/>
  <c r="AH60" i="1" s="1"/>
  <c r="AJ60" i="1" s="1"/>
  <c r="V57" i="1"/>
  <c r="AC57" i="1"/>
  <c r="S105" i="1"/>
  <c r="U105" i="1" s="1"/>
  <c r="W105" i="1" s="1"/>
  <c r="Y105" i="1" s="1"/>
  <c r="AD106" i="1"/>
  <c r="AF106" i="1" s="1"/>
  <c r="AH106" i="1" s="1"/>
  <c r="AJ106" i="1" s="1"/>
  <c r="F142" i="1"/>
  <c r="O18" i="1"/>
  <c r="F21" i="1"/>
  <c r="N52" i="1"/>
  <c r="F87" i="1"/>
  <c r="P57" i="1"/>
  <c r="F123" i="1"/>
  <c r="F181" i="1"/>
  <c r="H181" i="1" s="1"/>
  <c r="J181" i="1" s="1"/>
  <c r="L181" i="1" s="1"/>
  <c r="N181" i="1" s="1"/>
  <c r="F22" i="1"/>
  <c r="H22" i="1" s="1"/>
  <c r="J22" i="1" s="1"/>
  <c r="L22" i="1" s="1"/>
  <c r="N22" i="1" s="1"/>
  <c r="AB22" i="1"/>
  <c r="Q22" i="1"/>
  <c r="AD22" i="1"/>
  <c r="AF22" i="1" s="1"/>
  <c r="AH22" i="1" s="1"/>
  <c r="AJ22" i="1" s="1"/>
  <c r="G180" i="1"/>
  <c r="T180" i="1"/>
  <c r="M18" i="1"/>
  <c r="AB44" i="1"/>
  <c r="X18" i="1"/>
  <c r="AE18" i="1"/>
  <c r="AA180" i="1"/>
  <c r="I18" i="1"/>
  <c r="P18" i="1"/>
  <c r="Q44" i="1"/>
  <c r="S44" i="1" s="1"/>
  <c r="U44" i="1" s="1"/>
  <c r="W44" i="1" s="1"/>
  <c r="Y44" i="1" s="1"/>
  <c r="D180" i="1"/>
  <c r="K180" i="1"/>
  <c r="AB20" i="1"/>
  <c r="AD20" i="1" s="1"/>
  <c r="AF20" i="1" s="1"/>
  <c r="AH20" i="1" s="1"/>
  <c r="AJ20" i="1" s="1"/>
  <c r="Q178" i="1"/>
  <c r="S178" i="1" s="1"/>
  <c r="U178" i="1" s="1"/>
  <c r="W178" i="1" s="1"/>
  <c r="Y178" i="1" s="1"/>
  <c r="Z180" i="1"/>
  <c r="AB180" i="1" s="1"/>
  <c r="AD180" i="1" s="1"/>
  <c r="AG180" i="1"/>
  <c r="Q49" i="1"/>
  <c r="S49" i="1" s="1"/>
  <c r="U49" i="1" s="1"/>
  <c r="W49" i="1" s="1"/>
  <c r="Y49" i="1" s="1"/>
  <c r="AI180" i="1"/>
  <c r="AJ52" i="1"/>
  <c r="AB184" i="1"/>
  <c r="U59" i="1"/>
  <c r="T57" i="1"/>
  <c r="AA57" i="1"/>
  <c r="AI57" i="1"/>
  <c r="AI173" i="1" s="1"/>
  <c r="E182" i="1"/>
  <c r="G57" i="1"/>
  <c r="G173" i="1" s="1"/>
  <c r="X182" i="1"/>
  <c r="F90" i="1"/>
  <c r="H90" i="1" s="1"/>
  <c r="J90" i="1" s="1"/>
  <c r="L90" i="1" s="1"/>
  <c r="N90" i="1" s="1"/>
  <c r="S184" i="1"/>
  <c r="F105" i="1"/>
  <c r="P175" i="1"/>
  <c r="Q175" i="1" s="1"/>
  <c r="Z103" i="1"/>
  <c r="I175" i="1"/>
  <c r="X175" i="1"/>
  <c r="H105" i="1"/>
  <c r="J105" i="1" s="1"/>
  <c r="L105" i="1" s="1"/>
  <c r="N105" i="1" s="1"/>
  <c r="E175" i="1"/>
  <c r="R103" i="1"/>
  <c r="AC103" i="1"/>
  <c r="I114" i="1"/>
  <c r="P114" i="1"/>
  <c r="P173" i="1" s="1"/>
  <c r="X114" i="1"/>
  <c r="AE114" i="1"/>
  <c r="Q118" i="1"/>
  <c r="X173" i="1"/>
  <c r="H123" i="1"/>
  <c r="J123" i="1" s="1"/>
  <c r="L123" i="1" s="1"/>
  <c r="N123" i="1" s="1"/>
  <c r="Q116" i="1"/>
  <c r="S116" i="1" s="1"/>
  <c r="U116" i="1" s="1"/>
  <c r="W116" i="1" s="1"/>
  <c r="Y116" i="1" s="1"/>
  <c r="AB145" i="1"/>
  <c r="AD145" i="1" s="1"/>
  <c r="AF145" i="1" s="1"/>
  <c r="AH145" i="1" s="1"/>
  <c r="AJ145" i="1" s="1"/>
  <c r="W59" i="1"/>
  <c r="Y59" i="1" s="1"/>
  <c r="E183" i="1"/>
  <c r="E103" i="1"/>
  <c r="F103" i="1" s="1"/>
  <c r="H103" i="1" s="1"/>
  <c r="J103" i="1" s="1"/>
  <c r="L103" i="1" s="1"/>
  <c r="T183" i="1"/>
  <c r="T103" i="1"/>
  <c r="AA18" i="1"/>
  <c r="AB18" i="1" s="1"/>
  <c r="Q20" i="1"/>
  <c r="S20" i="1" s="1"/>
  <c r="U20" i="1" s="1"/>
  <c r="W20" i="1" s="1"/>
  <c r="Y20" i="1" s="1"/>
  <c r="D175" i="1"/>
  <c r="AE175" i="1"/>
  <c r="M180" i="1"/>
  <c r="R180" i="1"/>
  <c r="F32" i="1"/>
  <c r="H32" i="1" s="1"/>
  <c r="J32" i="1" s="1"/>
  <c r="L32" i="1" s="1"/>
  <c r="N32" i="1" s="1"/>
  <c r="F37" i="1"/>
  <c r="H37" i="1" s="1"/>
  <c r="J37" i="1" s="1"/>
  <c r="L37" i="1" s="1"/>
  <c r="N37" i="1" s="1"/>
  <c r="Q37" i="1"/>
  <c r="S37" i="1" s="1"/>
  <c r="U37" i="1" s="1"/>
  <c r="W37" i="1" s="1"/>
  <c r="Y37" i="1" s="1"/>
  <c r="AD44" i="1"/>
  <c r="AF44" i="1" s="1"/>
  <c r="AH44" i="1" s="1"/>
  <c r="AJ44" i="1" s="1"/>
  <c r="Q87" i="1"/>
  <c r="S87" i="1" s="1"/>
  <c r="U87" i="1" s="1"/>
  <c r="W87" i="1" s="1"/>
  <c r="Y87" i="1" s="1"/>
  <c r="O57" i="1"/>
  <c r="Q57" i="1" s="1"/>
  <c r="AB118" i="1"/>
  <c r="AD118" i="1" s="1"/>
  <c r="AF118" i="1" s="1"/>
  <c r="AH118" i="1" s="1"/>
  <c r="AJ118" i="1" s="1"/>
  <c r="M183" i="1"/>
  <c r="M103" i="1"/>
  <c r="AA183" i="1"/>
  <c r="AB183" i="1" s="1"/>
  <c r="AD183" i="1" s="1"/>
  <c r="AA103" i="1"/>
  <c r="V18" i="1"/>
  <c r="V173" i="1" s="1"/>
  <c r="K175" i="1"/>
  <c r="R175" i="1"/>
  <c r="AG175" i="1"/>
  <c r="Q23" i="1"/>
  <c r="S23" i="1" s="1"/>
  <c r="U23" i="1" s="1"/>
  <c r="W23" i="1" s="1"/>
  <c r="Y23" i="1" s="1"/>
  <c r="F57" i="1"/>
  <c r="D114" i="1"/>
  <c r="F114" i="1" s="1"/>
  <c r="H114" i="1" s="1"/>
  <c r="AB114" i="1"/>
  <c r="AD114" i="1" s="1"/>
  <c r="AF114" i="1" s="1"/>
  <c r="AH114" i="1" s="1"/>
  <c r="AJ114" i="1" s="1"/>
  <c r="U184" i="1"/>
  <c r="W184" i="1" s="1"/>
  <c r="Y184" i="1" s="1"/>
  <c r="AC18" i="1"/>
  <c r="AC173" i="1" s="1"/>
  <c r="F20" i="1"/>
  <c r="H20" i="1" s="1"/>
  <c r="J20" i="1" s="1"/>
  <c r="L20" i="1" s="1"/>
  <c r="N20" i="1" s="1"/>
  <c r="H21" i="1"/>
  <c r="J21" i="1" s="1"/>
  <c r="L21" i="1" s="1"/>
  <c r="N21" i="1" s="1"/>
  <c r="S22" i="1"/>
  <c r="U22" i="1" s="1"/>
  <c r="W22" i="1" s="1"/>
  <c r="Y22" i="1" s="1"/>
  <c r="I180" i="1"/>
  <c r="P180" i="1"/>
  <c r="K182" i="1"/>
  <c r="K57" i="1"/>
  <c r="K173" i="1" s="1"/>
  <c r="R182" i="1"/>
  <c r="R57" i="1"/>
  <c r="Z182" i="1"/>
  <c r="Z57" i="1"/>
  <c r="AB57" i="1" s="1"/>
  <c r="AD57" i="1" s="1"/>
  <c r="AF57" i="1" s="1"/>
  <c r="AG182" i="1"/>
  <c r="AG57" i="1"/>
  <c r="Q90" i="1"/>
  <c r="S90" i="1" s="1"/>
  <c r="U90" i="1" s="1"/>
  <c r="W90" i="1" s="1"/>
  <c r="Y90" i="1" s="1"/>
  <c r="AG183" i="1"/>
  <c r="AG103" i="1"/>
  <c r="O180" i="1"/>
  <c r="AE180" i="1"/>
  <c r="AB181" i="1"/>
  <c r="AD181" i="1" s="1"/>
  <c r="AF181" i="1" s="1"/>
  <c r="AH181" i="1" s="1"/>
  <c r="AJ181" i="1" s="1"/>
  <c r="AB37" i="1"/>
  <c r="AD37" i="1" s="1"/>
  <c r="AF37" i="1" s="1"/>
  <c r="AH37" i="1" s="1"/>
  <c r="AJ37" i="1" s="1"/>
  <c r="F44" i="1"/>
  <c r="H44" i="1" s="1"/>
  <c r="J44" i="1" s="1"/>
  <c r="L44" i="1" s="1"/>
  <c r="N44" i="1" s="1"/>
  <c r="F59" i="1"/>
  <c r="H59" i="1" s="1"/>
  <c r="J59" i="1" s="1"/>
  <c r="L59" i="1" s="1"/>
  <c r="N59" i="1" s="1"/>
  <c r="D182" i="1"/>
  <c r="F182" i="1" s="1"/>
  <c r="H182" i="1" s="1"/>
  <c r="M182" i="1"/>
  <c r="T182" i="1"/>
  <c r="AA182" i="1"/>
  <c r="AI182" i="1"/>
  <c r="Q103" i="1"/>
  <c r="S103" i="1" s="1"/>
  <c r="U103" i="1" s="1"/>
  <c r="W103" i="1" s="1"/>
  <c r="Y103" i="1" s="1"/>
  <c r="Q106" i="1"/>
  <c r="S106" i="1" s="1"/>
  <c r="U106" i="1" s="1"/>
  <c r="W106" i="1" s="1"/>
  <c r="Y106" i="1" s="1"/>
  <c r="AB108" i="1"/>
  <c r="AD108" i="1" s="1"/>
  <c r="AF108" i="1" s="1"/>
  <c r="AH108" i="1" s="1"/>
  <c r="AJ108" i="1" s="1"/>
  <c r="AB123" i="1"/>
  <c r="AD123" i="1" s="1"/>
  <c r="AF123" i="1" s="1"/>
  <c r="AH123" i="1" s="1"/>
  <c r="AJ123" i="1" s="1"/>
  <c r="F145" i="1"/>
  <c r="H145" i="1" s="1"/>
  <c r="J145" i="1" s="1"/>
  <c r="L145" i="1" s="1"/>
  <c r="N145" i="1" s="1"/>
  <c r="S168" i="1"/>
  <c r="U168" i="1" s="1"/>
  <c r="W168" i="1" s="1"/>
  <c r="Y168" i="1" s="1"/>
  <c r="H49" i="1"/>
  <c r="J49" i="1" s="1"/>
  <c r="L49" i="1" s="1"/>
  <c r="N49" i="1" s="1"/>
  <c r="AD49" i="1"/>
  <c r="AF49" i="1" s="1"/>
  <c r="AH49" i="1" s="1"/>
  <c r="AJ49" i="1" s="1"/>
  <c r="AB59" i="1"/>
  <c r="AD59" i="1" s="1"/>
  <c r="AF59" i="1" s="1"/>
  <c r="AH59" i="1" s="1"/>
  <c r="AJ59" i="1" s="1"/>
  <c r="O182" i="1"/>
  <c r="V182" i="1"/>
  <c r="AB90" i="1"/>
  <c r="AD90" i="1" s="1"/>
  <c r="AF90" i="1" s="1"/>
  <c r="AH90" i="1" s="1"/>
  <c r="AJ90" i="1" s="1"/>
  <c r="AB103" i="1"/>
  <c r="AD103" i="1" s="1"/>
  <c r="AF103" i="1" s="1"/>
  <c r="AD105" i="1"/>
  <c r="AF105" i="1" s="1"/>
  <c r="AH105" i="1" s="1"/>
  <c r="AJ105" i="1" s="1"/>
  <c r="I183" i="1"/>
  <c r="P183" i="1"/>
  <c r="Q183" i="1" s="1"/>
  <c r="S183" i="1" s="1"/>
  <c r="X183" i="1"/>
  <c r="Q114" i="1"/>
  <c r="S114" i="1" s="1"/>
  <c r="U114" i="1" s="1"/>
  <c r="W114" i="1" s="1"/>
  <c r="Y114" i="1" s="1"/>
  <c r="F116" i="1"/>
  <c r="H116" i="1" s="1"/>
  <c r="J116" i="1" s="1"/>
  <c r="L116" i="1" s="1"/>
  <c r="N116" i="1" s="1"/>
  <c r="AB116" i="1"/>
  <c r="AD116" i="1" s="1"/>
  <c r="AF116" i="1" s="1"/>
  <c r="AH116" i="1" s="1"/>
  <c r="AJ116" i="1" s="1"/>
  <c r="Q176" i="1"/>
  <c r="S176" i="1" s="1"/>
  <c r="U176" i="1" s="1"/>
  <c r="W176" i="1" s="1"/>
  <c r="Y176" i="1" s="1"/>
  <c r="S118" i="1"/>
  <c r="U118" i="1" s="1"/>
  <c r="W118" i="1" s="1"/>
  <c r="Y118" i="1" s="1"/>
  <c r="S155" i="1"/>
  <c r="U155" i="1" s="1"/>
  <c r="W155" i="1" s="1"/>
  <c r="Y155" i="1" s="1"/>
  <c r="S60" i="1"/>
  <c r="U60" i="1" s="1"/>
  <c r="W60" i="1" s="1"/>
  <c r="Y60" i="1" s="1"/>
  <c r="G182" i="1"/>
  <c r="P182" i="1"/>
  <c r="H87" i="1"/>
  <c r="J87" i="1" s="1"/>
  <c r="L87" i="1" s="1"/>
  <c r="N87" i="1" s="1"/>
  <c r="AB87" i="1"/>
  <c r="AD87" i="1" s="1"/>
  <c r="AF87" i="1" s="1"/>
  <c r="AH87" i="1" s="1"/>
  <c r="AJ87" i="1" s="1"/>
  <c r="F106" i="1"/>
  <c r="H106" i="1" s="1"/>
  <c r="J106" i="1" s="1"/>
  <c r="L106" i="1" s="1"/>
  <c r="N106" i="1" s="1"/>
  <c r="D183" i="1"/>
  <c r="AE183" i="1"/>
  <c r="F118" i="1"/>
  <c r="H118" i="1" s="1"/>
  <c r="J118" i="1" s="1"/>
  <c r="L118" i="1" s="1"/>
  <c r="N118" i="1" s="1"/>
  <c r="Q123" i="1"/>
  <c r="S123" i="1" s="1"/>
  <c r="U123" i="1" s="1"/>
  <c r="W123" i="1" s="1"/>
  <c r="Y123" i="1" s="1"/>
  <c r="AB142" i="1"/>
  <c r="AD142" i="1" s="1"/>
  <c r="AF142" i="1" s="1"/>
  <c r="AH142" i="1" s="1"/>
  <c r="AJ142" i="1" s="1"/>
  <c r="Q145" i="1"/>
  <c r="S145" i="1" s="1"/>
  <c r="U145" i="1" s="1"/>
  <c r="W145" i="1" s="1"/>
  <c r="Y145" i="1" s="1"/>
  <c r="F168" i="1"/>
  <c r="H168" i="1" s="1"/>
  <c r="J168" i="1" s="1"/>
  <c r="L168" i="1" s="1"/>
  <c r="N168" i="1" s="1"/>
  <c r="M173" i="1"/>
  <c r="F18" i="1"/>
  <c r="H18" i="1" s="1"/>
  <c r="J18" i="1" s="1"/>
  <c r="L18" i="1" s="1"/>
  <c r="AA178" i="1"/>
  <c r="AB178" i="1" s="1"/>
  <c r="AD178" i="1" s="1"/>
  <c r="AF178" i="1" s="1"/>
  <c r="AH178" i="1" s="1"/>
  <c r="AJ178" i="1" s="1"/>
  <c r="AB23" i="1"/>
  <c r="AD23" i="1" s="1"/>
  <c r="AF23" i="1" s="1"/>
  <c r="AH23" i="1" s="1"/>
  <c r="AJ23" i="1" s="1"/>
  <c r="I182" i="1"/>
  <c r="I57" i="1"/>
  <c r="I173" i="1" s="1"/>
  <c r="Q18" i="1"/>
  <c r="S18" i="1" s="1"/>
  <c r="U18" i="1" s="1"/>
  <c r="Q21" i="1"/>
  <c r="S21" i="1" s="1"/>
  <c r="U21" i="1" s="1"/>
  <c r="W21" i="1" s="1"/>
  <c r="Y21" i="1" s="1"/>
  <c r="E180" i="1"/>
  <c r="F180" i="1" s="1"/>
  <c r="H180" i="1" s="1"/>
  <c r="F27" i="1"/>
  <c r="H27" i="1" s="1"/>
  <c r="J27" i="1" s="1"/>
  <c r="L27" i="1" s="1"/>
  <c r="N27" i="1" s="1"/>
  <c r="Y52" i="1"/>
  <c r="Z175" i="1"/>
  <c r="AB175" i="1" s="1"/>
  <c r="AD175" i="1" s="1"/>
  <c r="AB21" i="1"/>
  <c r="AD21" i="1" s="1"/>
  <c r="AF21" i="1" s="1"/>
  <c r="AH21" i="1" s="1"/>
  <c r="AJ21" i="1" s="1"/>
  <c r="G177" i="1"/>
  <c r="K177" i="1"/>
  <c r="O177" i="1"/>
  <c r="AA177" i="1"/>
  <c r="AE177" i="1"/>
  <c r="AI177" i="1"/>
  <c r="F23" i="1"/>
  <c r="H23" i="1" s="1"/>
  <c r="J23" i="1" s="1"/>
  <c r="L23" i="1" s="1"/>
  <c r="N23" i="1" s="1"/>
  <c r="Q181" i="1"/>
  <c r="S181" i="1" s="1"/>
  <c r="U181" i="1" s="1"/>
  <c r="W181" i="1" s="1"/>
  <c r="D177" i="1"/>
  <c r="P177" i="1"/>
  <c r="T177" i="1"/>
  <c r="X177" i="1"/>
  <c r="AB61" i="1"/>
  <c r="AD61" i="1" s="1"/>
  <c r="AF61" i="1" s="1"/>
  <c r="AH61" i="1" s="1"/>
  <c r="AJ61" i="1" s="1"/>
  <c r="F82" i="1"/>
  <c r="H82" i="1" s="1"/>
  <c r="J82" i="1" s="1"/>
  <c r="L82" i="1" s="1"/>
  <c r="N82" i="1" s="1"/>
  <c r="AC182" i="1"/>
  <c r="X181" i="1"/>
  <c r="AB32" i="1"/>
  <c r="AD32" i="1" s="1"/>
  <c r="AF32" i="1" s="1"/>
  <c r="AH32" i="1" s="1"/>
  <c r="AJ32" i="1" s="1"/>
  <c r="E177" i="1"/>
  <c r="I177" i="1"/>
  <c r="M177" i="1"/>
  <c r="Q61" i="1"/>
  <c r="S61" i="1" s="1"/>
  <c r="U61" i="1" s="1"/>
  <c r="W61" i="1" s="1"/>
  <c r="Y61" i="1" s="1"/>
  <c r="AC177" i="1"/>
  <c r="AG177" i="1"/>
  <c r="Q82" i="1"/>
  <c r="S82" i="1" s="1"/>
  <c r="U82" i="1" s="1"/>
  <c r="W82" i="1" s="1"/>
  <c r="Y82" i="1" s="1"/>
  <c r="AE182" i="1"/>
  <c r="F178" i="1"/>
  <c r="H178" i="1" s="1"/>
  <c r="J178" i="1" s="1"/>
  <c r="L178" i="1" s="1"/>
  <c r="N178" i="1" s="1"/>
  <c r="X180" i="1"/>
  <c r="AB27" i="1"/>
  <c r="AD27" i="1" s="1"/>
  <c r="AF27" i="1" s="1"/>
  <c r="AH27" i="1" s="1"/>
  <c r="AJ27" i="1" s="1"/>
  <c r="Q32" i="1"/>
  <c r="S32" i="1" s="1"/>
  <c r="U32" i="1" s="1"/>
  <c r="W32" i="1" s="1"/>
  <c r="Y32" i="1" s="1"/>
  <c r="F61" i="1"/>
  <c r="H61" i="1" s="1"/>
  <c r="J61" i="1" s="1"/>
  <c r="L61" i="1" s="1"/>
  <c r="N61" i="1" s="1"/>
  <c r="R177" i="1"/>
  <c r="V177" i="1"/>
  <c r="Z177" i="1"/>
  <c r="F108" i="1"/>
  <c r="H108" i="1" s="1"/>
  <c r="J108" i="1" s="1"/>
  <c r="L108" i="1" s="1"/>
  <c r="N108" i="1" s="1"/>
  <c r="F117" i="1"/>
  <c r="H117" i="1" s="1"/>
  <c r="J117" i="1" s="1"/>
  <c r="L117" i="1" s="1"/>
  <c r="N117" i="1" s="1"/>
  <c r="AB176" i="1"/>
  <c r="AD176" i="1" s="1"/>
  <c r="AF176" i="1" s="1"/>
  <c r="AH176" i="1" s="1"/>
  <c r="AJ176" i="1" s="1"/>
  <c r="AB82" i="1"/>
  <c r="AD82" i="1" s="1"/>
  <c r="AF82" i="1" s="1"/>
  <c r="AH82" i="1" s="1"/>
  <c r="AJ82" i="1" s="1"/>
  <c r="Q108" i="1"/>
  <c r="S108" i="1" s="1"/>
  <c r="U108" i="1" s="1"/>
  <c r="W108" i="1" s="1"/>
  <c r="Y108" i="1" s="1"/>
  <c r="F176" i="1"/>
  <c r="H176" i="1" s="1"/>
  <c r="J176" i="1" s="1"/>
  <c r="L176" i="1" s="1"/>
  <c r="N176" i="1" s="1"/>
  <c r="AB117" i="1"/>
  <c r="AD117" i="1" s="1"/>
  <c r="AF117" i="1" s="1"/>
  <c r="AH117" i="1" s="1"/>
  <c r="AJ117" i="1" s="1"/>
  <c r="H142" i="1"/>
  <c r="J142" i="1" s="1"/>
  <c r="L142" i="1" s="1"/>
  <c r="N142" i="1" s="1"/>
  <c r="AB168" i="1"/>
  <c r="AD168" i="1" s="1"/>
  <c r="AF168" i="1" s="1"/>
  <c r="AH168" i="1" s="1"/>
  <c r="AJ168" i="1" s="1"/>
  <c r="AD184" i="1"/>
  <c r="AF184" i="1" s="1"/>
  <c r="AH184" i="1" s="1"/>
  <c r="AJ184" i="1" s="1"/>
  <c r="F184" i="1"/>
  <c r="H184" i="1" s="1"/>
  <c r="J184" i="1" s="1"/>
  <c r="L184" i="1" s="1"/>
  <c r="N184" i="1" s="1"/>
  <c r="AH103" i="1" l="1"/>
  <c r="AJ103" i="1" s="1"/>
  <c r="R173" i="1"/>
  <c r="J114" i="1"/>
  <c r="L114" i="1" s="1"/>
  <c r="N114" i="1" s="1"/>
  <c r="AE173" i="1"/>
  <c r="T173" i="1"/>
  <c r="N18" i="1"/>
  <c r="Q180" i="1"/>
  <c r="W18" i="1"/>
  <c r="Y18" i="1" s="1"/>
  <c r="J180" i="1"/>
  <c r="L180" i="1" s="1"/>
  <c r="N180" i="1" s="1"/>
  <c r="AD18" i="1"/>
  <c r="AF18" i="1" s="1"/>
  <c r="AH18" i="1" s="1"/>
  <c r="AJ18" i="1" s="1"/>
  <c r="S180" i="1"/>
  <c r="U180" i="1" s="1"/>
  <c r="W180" i="1" s="1"/>
  <c r="Y180" i="1" s="1"/>
  <c r="H57" i="1"/>
  <c r="S175" i="1"/>
  <c r="U175" i="1" s="1"/>
  <c r="W175" i="1" s="1"/>
  <c r="Y175" i="1" s="1"/>
  <c r="J57" i="1"/>
  <c r="L57" i="1" s="1"/>
  <c r="N57" i="1" s="1"/>
  <c r="Q182" i="1"/>
  <c r="S182" i="1" s="1"/>
  <c r="U182" i="1" s="1"/>
  <c r="W182" i="1" s="1"/>
  <c r="Y182" i="1" s="1"/>
  <c r="AB182" i="1"/>
  <c r="AD182" i="1" s="1"/>
  <c r="AF182" i="1" s="1"/>
  <c r="AH182" i="1" s="1"/>
  <c r="AJ182" i="1" s="1"/>
  <c r="O173" i="1"/>
  <c r="S57" i="1"/>
  <c r="U57" i="1" s="1"/>
  <c r="W57" i="1" s="1"/>
  <c r="Y57" i="1" s="1"/>
  <c r="AH57" i="1"/>
  <c r="AJ57" i="1" s="1"/>
  <c r="N103" i="1"/>
  <c r="AG173" i="1"/>
  <c r="F175" i="1"/>
  <c r="H175" i="1" s="1"/>
  <c r="J175" i="1" s="1"/>
  <c r="L175" i="1" s="1"/>
  <c r="N175" i="1" s="1"/>
  <c r="E173" i="1"/>
  <c r="AF175" i="1"/>
  <c r="AH175" i="1" s="1"/>
  <c r="AJ175" i="1" s="1"/>
  <c r="Q173" i="1"/>
  <c r="U183" i="1"/>
  <c r="W183" i="1" s="1"/>
  <c r="Y183" i="1" s="1"/>
  <c r="F183" i="1"/>
  <c r="H183" i="1" s="1"/>
  <c r="J183" i="1" s="1"/>
  <c r="L183" i="1" s="1"/>
  <c r="N183" i="1" s="1"/>
  <c r="AF180" i="1"/>
  <c r="AH180" i="1" s="1"/>
  <c r="AJ180" i="1" s="1"/>
  <c r="AF183" i="1"/>
  <c r="AH183" i="1" s="1"/>
  <c r="AJ183" i="1" s="1"/>
  <c r="J182" i="1"/>
  <c r="L182" i="1" s="1"/>
  <c r="N182" i="1" s="1"/>
  <c r="AA173" i="1"/>
  <c r="Z173" i="1"/>
  <c r="D173" i="1"/>
  <c r="AB177" i="1"/>
  <c r="AD177" i="1" s="1"/>
  <c r="AF177" i="1" s="1"/>
  <c r="AH177" i="1" s="1"/>
  <c r="AJ177" i="1" s="1"/>
  <c r="F177" i="1"/>
  <c r="H177" i="1" s="1"/>
  <c r="J177" i="1" s="1"/>
  <c r="L177" i="1" s="1"/>
  <c r="N177" i="1" s="1"/>
  <c r="Q177" i="1"/>
  <c r="S177" i="1" s="1"/>
  <c r="U177" i="1" s="1"/>
  <c r="W177" i="1" s="1"/>
  <c r="Y177" i="1" s="1"/>
  <c r="Y181" i="1"/>
  <c r="S173" i="1" l="1"/>
  <c r="U173" i="1" s="1"/>
  <c r="W173" i="1" s="1"/>
  <c r="Y173" i="1" s="1"/>
  <c r="F173" i="1"/>
  <c r="H173" i="1" s="1"/>
  <c r="J173" i="1" s="1"/>
  <c r="L173" i="1" s="1"/>
  <c r="N173" i="1" s="1"/>
  <c r="AB173" i="1"/>
  <c r="AD173" i="1" s="1"/>
  <c r="AF173" i="1" s="1"/>
  <c r="AH173" i="1" s="1"/>
  <c r="AJ173" i="1" s="1"/>
</calcChain>
</file>

<file path=xl/sharedStrings.xml><?xml version="1.0" encoding="utf-8"?>
<sst xmlns="http://schemas.openxmlformats.org/spreadsheetml/2006/main" count="554" uniqueCount="302">
  <si>
    <t>ПРИЛОЖЕНИЕ 3</t>
  </si>
  <si>
    <t>к решению</t>
  </si>
  <si>
    <t>Пермской городской Думы</t>
  </si>
  <si>
    <t>от 16.12.2025 № 234</t>
  </si>
  <si>
    <t>ПЕРЕЧЕНЬ</t>
  </si>
  <si>
    <t>объектов капитального строительства муниципальной собственности и объектов недвижимого имущества, приобретаемых в муниципальную собственность, на 2026 год и на плановый период 2027 и 2028 годов</t>
  </si>
  <si>
    <t>тыс. руб.</t>
  </si>
  <si>
    <t>№ п/п</t>
  </si>
  <si>
    <t>Объект</t>
  </si>
  <si>
    <t>Исполнитель</t>
  </si>
  <si>
    <t>2026 год</t>
  </si>
  <si>
    <t>Поправки</t>
  </si>
  <si>
    <t>Уточнение февраль</t>
  </si>
  <si>
    <t>Уточнение май</t>
  </si>
  <si>
    <t>Комитет май</t>
  </si>
  <si>
    <t>Уточнение август</t>
  </si>
  <si>
    <t>2027 год</t>
  </si>
  <si>
    <t>2028 год</t>
  </si>
  <si>
    <t>Образование</t>
  </si>
  <si>
    <t>.</t>
  </si>
  <si>
    <t>в том числе:</t>
  </si>
  <si>
    <t>местный бюджет</t>
  </si>
  <si>
    <t>0</t>
  </si>
  <si>
    <t>бюджет Пермского края</t>
  </si>
  <si>
    <t>федеральный бюджет</t>
  </si>
  <si>
    <t>безвозмездные поступления</t>
  </si>
  <si>
    <t>1.</t>
  </si>
  <si>
    <t>Строительство здания общеобразовательного учреждения в Ленинском районе города Перми</t>
  </si>
  <si>
    <t>Департамент образования</t>
  </si>
  <si>
    <t>07201SН070</t>
  </si>
  <si>
    <t>Управление капитального строительства</t>
  </si>
  <si>
    <t>0720141970, 07201SН072</t>
  </si>
  <si>
    <t>0720141970</t>
  </si>
  <si>
    <t>2.</t>
  </si>
  <si>
    <t>Строительство здания общеобразовательного учреждения в Индустриальном районе города Перми</t>
  </si>
  <si>
    <t>071Ю450490</t>
  </si>
  <si>
    <t>3.</t>
  </si>
  <si>
    <t>Строительство нового корпуса МАОУ «Инженерная школа» г. Перми по ул. Академика Веденеева</t>
  </si>
  <si>
    <t>0720141680</t>
  </si>
  <si>
    <t>07201SН071</t>
  </si>
  <si>
    <t>4.</t>
  </si>
  <si>
    <t>Строительство здания общеобразовательного учреждения по адресу: г. Пермь, ул. Ветлужская</t>
  </si>
  <si>
    <t>0720141660</t>
  </si>
  <si>
    <t>Строительство спортивного зала МАОУ «СОШ № 79» г. Перми</t>
  </si>
  <si>
    <t>0730142640</t>
  </si>
  <si>
    <t>5.</t>
  </si>
  <si>
    <t>Строительство спортивного зала МАОУ «СОШ № 81» г. Перми</t>
  </si>
  <si>
    <t>0730143510</t>
  </si>
  <si>
    <t>Жилищно-коммунальное хозяйство</t>
  </si>
  <si>
    <t>6.</t>
  </si>
  <si>
    <t>Реконструкция системы очистки сточных вод в микрорайоне «Крым» Кировского района города Перми</t>
  </si>
  <si>
    <t>1330141090</t>
  </si>
  <si>
    <t>7.</t>
  </si>
  <si>
    <t>Строительство водопроводных сетей в микрорайоне «Вышка-1» Мотовилихинского района города Перми</t>
  </si>
  <si>
    <t>1330141220</t>
  </si>
  <si>
    <t>8.</t>
  </si>
  <si>
    <t>Строительство водопроводных сетей в микрорайоне Турбино</t>
  </si>
  <si>
    <t>1330141770</t>
  </si>
  <si>
    <t>9.</t>
  </si>
  <si>
    <t>Строительство водопроводных сетей в микрорайоне Левшино</t>
  </si>
  <si>
    <t>1330142000</t>
  </si>
  <si>
    <t>10.</t>
  </si>
  <si>
    <t>Реконструкция канализационной насосной станции «Речник» Дзержинского района города Перми</t>
  </si>
  <si>
    <t>1330142360</t>
  </si>
  <si>
    <t>11.</t>
  </si>
  <si>
    <t>Строительство сетей водоснабжения в микрорайоне «Заозерье» для земельных участков многодетных семей</t>
  </si>
  <si>
    <t>1330143480</t>
  </si>
  <si>
    <t>12.</t>
  </si>
  <si>
    <t>Строительство водопроводных сетей в микрорайоне Энергетик</t>
  </si>
  <si>
    <t>1330142010</t>
  </si>
  <si>
    <t>13.</t>
  </si>
  <si>
    <t>Строительство водопроводных сетей в микрорайоне Январский</t>
  </si>
  <si>
    <t>1330142060</t>
  </si>
  <si>
    <t>14.</t>
  </si>
  <si>
    <t>Строительство напорной канализации по отводу дождевых стоков от здания по ул. Маяковского, 57</t>
  </si>
  <si>
    <t>1330142100</t>
  </si>
  <si>
    <t>15.</t>
  </si>
  <si>
    <t>Строительство водопроводных сетей в микрорайоне Чапаевский</t>
  </si>
  <si>
    <t>1330142110</t>
  </si>
  <si>
    <t>16.</t>
  </si>
  <si>
    <t>Строительство сети водоотведения в микрорайоне Юбилейный по ул. Братская</t>
  </si>
  <si>
    <t>1330142130</t>
  </si>
  <si>
    <t>17.</t>
  </si>
  <si>
    <t>Строительство альтернативного источника в виде блочно-модульной котельной для снабжения тепловой энергией многоквартирных домов по адресам: шоссе Космонавтов, 322, 324, 326, 326а, 330</t>
  </si>
  <si>
    <t>1330142140</t>
  </si>
  <si>
    <t>18.</t>
  </si>
  <si>
    <t>Реконструкция котельных в городе Перми</t>
  </si>
  <si>
    <t>Департамент жилищно-коммунального хозяйства</t>
  </si>
  <si>
    <t>1320397521</t>
  </si>
  <si>
    <t>19.</t>
  </si>
  <si>
    <t>Реконструкция тепловых сетей в городе Перми</t>
  </si>
  <si>
    <t>1320397522</t>
  </si>
  <si>
    <t>20.</t>
  </si>
  <si>
    <t>Техническая модернизация объекта хозяйственного назначения. Реконструкция старого и нового машинных залов, РУ-6кВ, внутриплощадочных сетей. 1 этап реконструкция старого машинного зала</t>
  </si>
  <si>
    <t>1320397523</t>
  </si>
  <si>
    <t>21.</t>
  </si>
  <si>
    <t>Реконструкция второй нитки водовода от водовода Гайва-Закамск от НС «подкачка Гайва» до НС Северная</t>
  </si>
  <si>
    <t>1320397524</t>
  </si>
  <si>
    <t>22.</t>
  </si>
  <si>
    <t>Строительство второй нитки водовода Д-400 мм от ул.Репина до ВНС «Северная» (ул. Кабельщиков, 21) и блокировочной сети водопровода от водовода Д-400 мм по ул. Кабельщиков до сети водопровода Д-200 мм по ул. Карбышева</t>
  </si>
  <si>
    <t>1320397525</t>
  </si>
  <si>
    <t>23.</t>
  </si>
  <si>
    <t>Реконструкция сетей водоснабжения Кировского района и правобережной части Орджоникидзевского района г. Перми</t>
  </si>
  <si>
    <t>1320397526</t>
  </si>
  <si>
    <t>24.</t>
  </si>
  <si>
    <t>Приобретение объекта в муниципальную собственность «Сети канализации, водоснабжения по адресу: г. Пермь, Индустриальный район, по ул. Карпинского, 110»</t>
  </si>
  <si>
    <t>1330142250</t>
  </si>
  <si>
    <t>26.</t>
  </si>
  <si>
    <t>Приобретение объекта в муниципальную собственность «Тепловая сеть жилищного комплекса: шоссе Космонавтов, 322, шоссе Космонавтов, 324, шоссе Космонавтов, 326, шоссе Космонавтов, 326А, шоссе Космонавтов, 330»</t>
  </si>
  <si>
    <t>1330142260</t>
  </si>
  <si>
    <t>25.</t>
  </si>
  <si>
    <t>Приобретение жилых помещений для реализации мероприятий, связанных с переселением граждан из непригодного для проживания и аварийного жилищного фонда</t>
  </si>
  <si>
    <t>Управление жилищных отношений</t>
  </si>
  <si>
    <t>1530121480, 15301214С0, 15201SЖ310, 151И26748Z</t>
  </si>
  <si>
    <t>151И267483</t>
  </si>
  <si>
    <t>Строительство и приобретение жилых помещений для формирования специализированного жилищного фонда для обеспечения жилыми помещениями детей-сирот и детей, оставшихся без попечения родителей, лиц из числа детей-сирот и детей, оставшихся без попечения родителей, по договорам найма специализированных жилых помещений</t>
  </si>
  <si>
    <t>153022С080</t>
  </si>
  <si>
    <t>27.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</si>
  <si>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</si>
  <si>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15302R0820</t>
  </si>
  <si>
    <t>28.</t>
  </si>
  <si>
    <t>Реконструкция сети ливневой канализации по ул. 1-ой Красноармейской</t>
  </si>
  <si>
    <t xml:space="preserve">13203SЖ201 </t>
  </si>
  <si>
    <t>29.</t>
  </si>
  <si>
    <t>Строительство коллектора ливневой канализации по ул. Рабоче-Крестьянской</t>
  </si>
  <si>
    <t xml:space="preserve">13203SЖ202 </t>
  </si>
  <si>
    <t>30.</t>
  </si>
  <si>
    <t>Строительство коллектора ливневой канализации по ул. Ленина от Комсомольского проспекта до ул. Клименко</t>
  </si>
  <si>
    <t xml:space="preserve">13203SЖ203 </t>
  </si>
  <si>
    <t>33.</t>
  </si>
  <si>
    <t>Строительство коллектора ливневой канализации по ул. Николая Островского</t>
  </si>
  <si>
    <t>13203SЖ204</t>
  </si>
  <si>
    <t>31.</t>
  </si>
  <si>
    <t>Реконструкция сети ливневой канализации по ул. Ленина (участки по ул. Крисанова, ул. Плеханова)</t>
  </si>
  <si>
    <t>13203SЖ205</t>
  </si>
  <si>
    <t>32.</t>
  </si>
  <si>
    <t>Строительство коллектора ливневой канализации по ул. Монастырская от ул. Окулова до ул. Максима Горького</t>
  </si>
  <si>
    <t>13203SЖ206</t>
  </si>
  <si>
    <t>Строительство водопроводных сетей по ул. 2-я Мулянская Дзержинского района города Перми</t>
  </si>
  <si>
    <t>1330141780</t>
  </si>
  <si>
    <t>34.</t>
  </si>
  <si>
    <t>Строительство водопроводных сетей в микрорайоне Энергетик по ул. Краснослудской</t>
  </si>
  <si>
    <t>1330142030</t>
  </si>
  <si>
    <t>35.</t>
  </si>
  <si>
    <t>Приобретение имущества, расположенного по адресу: Пермский край, г.Пермь, Мотовилихинский район, ул. Журналиста Дементьева (котельная газовая модульная МГК 2,0 МВт; газопровод высокого и среднего давления, ГРПШ (59:01:0000000:89529); земельный участок (59:01:4019087:1557)</t>
  </si>
  <si>
    <t>1330142160</t>
  </si>
  <si>
    <t>Внешнее благоустройство</t>
  </si>
  <si>
    <t>36.</t>
  </si>
  <si>
    <t>Строительство городского питомника растений на земельном участке с кадастровым номером 59:01:0000000:91384</t>
  </si>
  <si>
    <t>1430143570</t>
  </si>
  <si>
    <t>37.</t>
  </si>
  <si>
    <t xml:space="preserve">Строительство надземного пешеходного перехода «Шпагина» г. Пермь </t>
  </si>
  <si>
    <t xml:space="preserve">Департамент дорог и благоустройства </t>
  </si>
  <si>
    <t>10202SЖ412</t>
  </si>
  <si>
    <t>38.</t>
  </si>
  <si>
    <t>Строительство крематория на кладбище «Восточное» города Перми</t>
  </si>
  <si>
    <t>1030441120</t>
  </si>
  <si>
    <t>39.</t>
  </si>
  <si>
    <t>Строительство места отвала снега по ул. Промышленной</t>
  </si>
  <si>
    <t>1330142040</t>
  </si>
  <si>
    <t>Дорожное хозяйство</t>
  </si>
  <si>
    <t>дорожный фонд Пермского края</t>
  </si>
  <si>
    <t>40.</t>
  </si>
  <si>
    <t>Реконструкция автомобильной дороги по ул. Н. Островского на участке от ул. Революции до ул. Белинского</t>
  </si>
  <si>
    <t>Департамент дорог и благоустройства</t>
  </si>
  <si>
    <t> </t>
  </si>
  <si>
    <t>10201SД110, 103019Д022</t>
  </si>
  <si>
    <t>10201SД110</t>
  </si>
  <si>
    <t>41.</t>
  </si>
  <si>
    <t>Строительство подъездной дороги до лыжно-биатлонного комплекса, расположенного по адресу г. Пермь, ул. Спортивная, 22 («Пермские медведи»)</t>
  </si>
  <si>
    <t>42.</t>
  </si>
  <si>
    <t>Строительство автомобильной дороги по ул. Монастырской на участке от площади Трех столетий до территории Мотовилихинских заводов</t>
  </si>
  <si>
    <t>103019Д017, 10201SД110</t>
  </si>
  <si>
    <t>43.</t>
  </si>
  <si>
    <t>Реконструкция ул. Карпинского от ул. Архитектора Свиязева до ул. Космонавта Леонова</t>
  </si>
  <si>
    <t>103019Д010, 10201SД110</t>
  </si>
  <si>
    <t>Строительство автомобильной дороги по ул. Агатовой</t>
  </si>
  <si>
    <t>103019Д011, 10201SД110</t>
  </si>
  <si>
    <t>44.</t>
  </si>
  <si>
    <t>Строительство автомобильной дороги по ул. Углеуральской</t>
  </si>
  <si>
    <t>103019Д012</t>
  </si>
  <si>
    <t>45.</t>
  </si>
  <si>
    <t>Строительство очистных сооружений и водоотвода ливневых стоков по ул. Куйбышева, 1 от ул. Петропавловской до выпуска</t>
  </si>
  <si>
    <t>103019Д014</t>
  </si>
  <si>
    <t>46.</t>
  </si>
  <si>
    <t>Строительство очистных сооружений и водоотвода ливневых стоков по ул. Куфонина от ул. Трамвайной до ул. Подлесной до выпуска</t>
  </si>
  <si>
    <t>103019Д015</t>
  </si>
  <si>
    <t>47.</t>
  </si>
  <si>
    <t>Строительство проезда от автомобильной дороги по ул. Советской до объекта регионального значения «Культурно-рекреационное пространство»</t>
  </si>
  <si>
    <t>103019Д021</t>
  </si>
  <si>
    <t>48.</t>
  </si>
  <si>
    <t>Строительство автомобильной дороги по Ивинскому проспекту</t>
  </si>
  <si>
    <t>103019Д024</t>
  </si>
  <si>
    <t>49.</t>
  </si>
  <si>
    <t>Строительство проезда на участке от ул. Уральской до ул. Степана Разина</t>
  </si>
  <si>
    <t>103019Д016</t>
  </si>
  <si>
    <t>50.</t>
  </si>
  <si>
    <t>Реконструкция Комсомольского проспекта от ул. Ленина до ул. Екатерининской по нечетной стороне, Тр-5в</t>
  </si>
  <si>
    <t>103019Д025</t>
  </si>
  <si>
    <t>51.</t>
  </si>
  <si>
    <t>Строительство улично-дорожной сети на участке от ул. Уинской до ул. А. Гайдара</t>
  </si>
  <si>
    <t>103019Д026</t>
  </si>
  <si>
    <t>103019Д022</t>
  </si>
  <si>
    <t>52.</t>
  </si>
  <si>
    <t>Строительство ливневой канализации и очистных сооружений для отвода воды с автомобильной дороги по ул. Маршала Жукова и прилегающей территории</t>
  </si>
  <si>
    <t>103019Д013</t>
  </si>
  <si>
    <t>53.</t>
  </si>
  <si>
    <t>Реконструкция автомобильной дороги по ул. Мира на участке от транспортной развязки на пересечении улиц Мира, Стахановская, Карпинского до шоссе Космонавтов</t>
  </si>
  <si>
    <t>54.</t>
  </si>
  <si>
    <t>Реконструкция автомобильной дороги по ул. Маршала Жукова</t>
  </si>
  <si>
    <t>103019Д028</t>
  </si>
  <si>
    <t>55.</t>
  </si>
  <si>
    <t>Реконструкция ул. Куйбышева от дома 90 до дома 96</t>
  </si>
  <si>
    <t>103019Д029</t>
  </si>
  <si>
    <t>Физическая культура и спорт</t>
  </si>
  <si>
    <t>57.</t>
  </si>
  <si>
    <t>Реконструкция ледовой арены МАУ ДО «ДЮЦ «Здоровье»</t>
  </si>
  <si>
    <t>0530141300</t>
  </si>
  <si>
    <t>Реконструкция физкультурно-оздоровительного комплекса по адресу: г. Пермь, ул. Рабочая, 9</t>
  </si>
  <si>
    <t>05301SФ280</t>
  </si>
  <si>
    <t>Общественная безопасность</t>
  </si>
  <si>
    <t>56.</t>
  </si>
  <si>
    <t>Строительство пожарного резервуара в микрорайоне Новобродовский Свердловского района города Перми</t>
  </si>
  <si>
    <t>0230141650</t>
  </si>
  <si>
    <t>Строительство пожарного резервуара в микрорайоне Бахаревка на пересечении ул. 1-й Бахаревской и ул. Пристанционной Свердловского района города Перми</t>
  </si>
  <si>
    <t>0230143170</t>
  </si>
  <si>
    <t>58.</t>
  </si>
  <si>
    <t>Строительство пожарного резервуара по ул. Мореходной Кировского района города Перми</t>
  </si>
  <si>
    <t>0230142090</t>
  </si>
  <si>
    <t>59.</t>
  </si>
  <si>
    <t>Строительство пожарного резервуара в микрорайоне Средняя Курья по ул. Торфяной Ленинского района города Перми</t>
  </si>
  <si>
    <t>0230142120</t>
  </si>
  <si>
    <t>60.</t>
  </si>
  <si>
    <t>Строительство пожарного резервуара по ул. Островского поселка Новые Ляды города Перми</t>
  </si>
  <si>
    <t>0230142080</t>
  </si>
  <si>
    <t>61.</t>
  </si>
  <si>
    <t>Строительство пожарного резервуара в микрорайоне Вышка-2 по ул. Омской Мотовилихинского района города Перми</t>
  </si>
  <si>
    <t>0230143620</t>
  </si>
  <si>
    <t>62.</t>
  </si>
  <si>
    <t>Строительство пожарного резервуара в микрорайоне Липовая Гора
по ул. 4-й Липогорской Свердловского района города Перми</t>
  </si>
  <si>
    <t>0230143610</t>
  </si>
  <si>
    <t>63.</t>
  </si>
  <si>
    <t>Строительство пожарного резервуара в микрорайоне Химики Орджоникидзевского района города Перми</t>
  </si>
  <si>
    <t>0230143630</t>
  </si>
  <si>
    <t>64.</t>
  </si>
  <si>
    <t>Строительство пожарного резервуара в микрорайоне Пихтовая стрелка Мотовилихинского района города Перми</t>
  </si>
  <si>
    <t>0230141890</t>
  </si>
  <si>
    <t>65.</t>
  </si>
  <si>
    <t>Строительство пожарного резервуара в микрорайоне Акуловский
по ул. Красноборская Дзержинского района города Перми</t>
  </si>
  <si>
    <t>0230141900</t>
  </si>
  <si>
    <t>66.</t>
  </si>
  <si>
    <t>Строительство пожарного резервуара в микрорайоне Верхняя Васильевка Орджоникидзевского района города Перми</t>
  </si>
  <si>
    <t>0230141920</t>
  </si>
  <si>
    <t>67.</t>
  </si>
  <si>
    <t>Строительство пожарного резервуара в микрорайоне Нижняя Васильевка Орджоникидзевского района города Перми</t>
  </si>
  <si>
    <t>0230141960</t>
  </si>
  <si>
    <t>68.</t>
  </si>
  <si>
    <t>Строительство пожарного резервуара в микрорайоне Верхнемуллинский по ул. 2-я Открытая Индустриального района города Перми</t>
  </si>
  <si>
    <t>0230141930</t>
  </si>
  <si>
    <t>69.</t>
  </si>
  <si>
    <t>Строительство пожарного резервуара в микрорайоне Свободный Орджоникидзевского района города Перми</t>
  </si>
  <si>
    <t>0230141940</t>
  </si>
  <si>
    <t>70.</t>
  </si>
  <si>
    <t>Строительство пожарного резервуара в микрорайоне Новые Водники (частный сектор) Кировского района города Перми</t>
  </si>
  <si>
    <t>0230142170</t>
  </si>
  <si>
    <t>71.</t>
  </si>
  <si>
    <t>Строительство пожарного резервуара в поселке Соболи Свердловского района города Перми</t>
  </si>
  <si>
    <t>0230142180</t>
  </si>
  <si>
    <t>72.</t>
  </si>
  <si>
    <t>Строительство пожарного резервуара в микрорайоне Заостровка (Мулянка) Дзержинского района города Перми</t>
  </si>
  <si>
    <t>0230142190</t>
  </si>
  <si>
    <t>73.</t>
  </si>
  <si>
    <t>Строительство пожарного резервуара в поселке Голый Мыс Свердловского района города Перми</t>
  </si>
  <si>
    <t>0230142200</t>
  </si>
  <si>
    <t>74.</t>
  </si>
  <si>
    <t>Строительство пожарного резервуара в микрорайоне Крым (частный сектор) Кировского района города Перми</t>
  </si>
  <si>
    <t>0230142210</t>
  </si>
  <si>
    <t>75.</t>
  </si>
  <si>
    <t>Строительство пожарного резервуара в поселке Ширяиха Орджоникидзевского района города Перми</t>
  </si>
  <si>
    <t>0230142220</t>
  </si>
  <si>
    <t>76.</t>
  </si>
  <si>
    <t>Строительство пожарного резервуара в микрорайоне Язовая Мотовилихинского района города Перми</t>
  </si>
  <si>
    <t>0230142230</t>
  </si>
  <si>
    <t>77.</t>
  </si>
  <si>
    <t>Строительство противооползневого сооружения в районе жилых домов по ул. КИМ, 5, 7, ул. Ивановской, 19 и ул. Чехова, 2, 4, 6, 8, 10</t>
  </si>
  <si>
    <t>0230241030</t>
  </si>
  <si>
    <t>Прочие объекты</t>
  </si>
  <si>
    <t>78.</t>
  </si>
  <si>
    <t>Строительство нежилого здания под размещение общественного центра по адресу: г. Пермь, Свердловский район, ул. Бродовское кольцо (микрорайон Новобродовский)</t>
  </si>
  <si>
    <t>0130141720</t>
  </si>
  <si>
    <t>79.</t>
  </si>
  <si>
    <t>Строительство нежилого здания под размещение общественного центра по адресу: г. Пермь, Орджоникидзевский район, ул. Кубанская (микрорайон Январский)</t>
  </si>
  <si>
    <t>0130141750</t>
  </si>
  <si>
    <t>Строительство нежилого здания под размещение общественного центра по адресу: г. Пермь, Ленинский район, ул. Борцов Революции, 153а</t>
  </si>
  <si>
    <t>0130141730</t>
  </si>
  <si>
    <t>Строительство нежилого здания под размещение общественного центра по адресу: г. Пермь, Свердловский район, ул. Промысловая (пос. Голый Мыс)</t>
  </si>
  <si>
    <t>0130141740</t>
  </si>
  <si>
    <t>Всего:</t>
  </si>
  <si>
    <t>в том числе</t>
  </si>
  <si>
    <t>в разрезе исполнителей</t>
  </si>
  <si>
    <t xml:space="preserve">Управление капитального строительства </t>
  </si>
  <si>
    <t>от 25.08.2026 № 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</si>
</sst>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8" x14ac:knownFonts="1">
    <font>
      <sz val="10"/>
      <color theme="1"/>
      <name val="Arial Cyr"/>
    </font>
    <font>
      <sz val="14"/>
      <name val="Times New Roman"/>
    </font>
    <font>
      <sz val="12"/>
      <name val="Times New Roman"/>
    </font>
    <font>
      <b/>
      <sz val="14"/>
      <name val="Times New Roman"/>
    </font>
    <font>
      <b/>
      <sz val="14"/>
      <color theme="0"/>
      <name val="Times New Roman"/>
    </font>
    <font>
      <b/>
      <sz val="12"/>
      <name val="Times New Roman"/>
    </font>
    <font>
      <sz val="14"/>
      <color theme="0"/>
      <name val="Times New Roman"/>
    </font>
    <font>
      <sz val="1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indexed="5"/>
        <bgColor indexed="5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theme="0"/>
      </patternFill>
    </fill>
  </fills>
  <borders count="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49" fontId="2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164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top"/>
    </xf>
    <xf numFmtId="49" fontId="6" fillId="2" borderId="1" xfId="0" applyNumberFormat="1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right" vertical="center"/>
    </xf>
    <xf numFmtId="0" fontId="1" fillId="3" borderId="0" xfId="0" applyFont="1" applyFill="1"/>
    <xf numFmtId="0" fontId="1" fillId="3" borderId="1" xfId="0" applyFont="1" applyFill="1" applyBorder="1" applyAlignment="1">
      <alignment horizontal="center" vertical="top"/>
    </xf>
    <xf numFmtId="49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/>
    </xf>
    <xf numFmtId="164" fontId="1" fillId="3" borderId="1" xfId="0" applyNumberFormat="1" applyFont="1" applyFill="1" applyBorder="1" applyAlignment="1">
      <alignment horizontal="right"/>
    </xf>
    <xf numFmtId="49" fontId="2" fillId="3" borderId="0" xfId="0" applyNumberFormat="1" applyFont="1" applyFill="1" applyAlignment="1">
      <alignment horizontal="left"/>
    </xf>
    <xf numFmtId="49" fontId="1" fillId="3" borderId="0" xfId="0" applyNumberFormat="1" applyFont="1" applyFill="1" applyAlignment="1">
      <alignment horizontal="left" vertical="center"/>
    </xf>
    <xf numFmtId="1" fontId="1" fillId="3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top" wrapText="1"/>
    </xf>
    <xf numFmtId="1" fontId="1" fillId="2" borderId="0" xfId="0" applyNumberFormat="1" applyFont="1" applyFill="1" applyAlignment="1">
      <alignment horizontal="left" vertical="center"/>
    </xf>
    <xf numFmtId="0" fontId="1" fillId="2" borderId="3" xfId="0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center" wrapText="1"/>
    </xf>
    <xf numFmtId="164" fontId="3" fillId="2" borderId="0" xfId="0" applyNumberFormat="1" applyFont="1" applyFill="1" applyAlignment="1">
      <alignment horizontal="right" vertical="center"/>
    </xf>
    <xf numFmtId="0" fontId="1" fillId="3" borderId="3" xfId="0" applyFont="1" applyFill="1" applyBorder="1" applyAlignment="1">
      <alignment horizontal="center" vertical="top"/>
    </xf>
    <xf numFmtId="49" fontId="1" fillId="3" borderId="1" xfId="0" applyNumberFormat="1" applyFont="1" applyFill="1" applyBorder="1" applyAlignment="1">
      <alignment horizontal="left" vertical="top" wrapText="1"/>
    </xf>
    <xf numFmtId="49" fontId="6" fillId="3" borderId="1" xfId="0" applyNumberFormat="1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center"/>
    </xf>
    <xf numFmtId="49" fontId="2" fillId="3" borderId="0" xfId="0" applyNumberFormat="1" applyFont="1" applyFill="1" applyAlignment="1">
      <alignment horizontal="left" vertical="center"/>
    </xf>
    <xf numFmtId="0" fontId="1" fillId="4" borderId="1" xfId="0" applyFont="1" applyFill="1" applyBorder="1" applyAlignment="1">
      <alignment horizontal="center" vertical="top"/>
    </xf>
    <xf numFmtId="49" fontId="1" fillId="4" borderId="0" xfId="0" applyNumberFormat="1" applyFont="1" applyFill="1" applyAlignment="1">
      <alignment horizontal="left" vertical="center"/>
    </xf>
    <xf numFmtId="49" fontId="1" fillId="0" borderId="1" xfId="0" applyNumberFormat="1" applyFont="1" applyBorder="1" applyAlignment="1">
      <alignment horizontal="left" vertical="top" wrapText="1"/>
    </xf>
    <xf numFmtId="164" fontId="1" fillId="2" borderId="0" xfId="0" applyNumberFormat="1" applyFont="1" applyFill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49" fontId="1" fillId="5" borderId="1" xfId="0" applyNumberFormat="1" applyFont="1" applyFill="1" applyBorder="1" applyAlignment="1">
      <alignment horizontal="left" vertical="top" wrapText="1"/>
    </xf>
    <xf numFmtId="49" fontId="2" fillId="6" borderId="0" xfId="0" applyNumberFormat="1" applyFont="1" applyFill="1" applyAlignment="1">
      <alignment horizontal="left" vertical="center"/>
    </xf>
    <xf numFmtId="0" fontId="1" fillId="3" borderId="1" xfId="0" applyFont="1" applyFill="1" applyBorder="1" applyAlignment="1">
      <alignment vertical="top" wrapText="1"/>
    </xf>
    <xf numFmtId="164" fontId="1" fillId="3" borderId="0" xfId="0" applyNumberFormat="1" applyFont="1" applyFill="1" applyAlignment="1">
      <alignment horizontal="right"/>
    </xf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right" vertical="center"/>
    </xf>
    <xf numFmtId="49" fontId="1" fillId="6" borderId="0" xfId="0" applyNumberFormat="1" applyFont="1" applyFill="1" applyAlignment="1">
      <alignment horizontal="left" vertical="center"/>
    </xf>
    <xf numFmtId="1" fontId="1" fillId="6" borderId="0" xfId="0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left" vertical="center" shrinkToFit="1"/>
    </xf>
    <xf numFmtId="49" fontId="4" fillId="3" borderId="1" xfId="0" applyNumberFormat="1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right" vertical="center"/>
    </xf>
    <xf numFmtId="164" fontId="3" fillId="4" borderId="1" xfId="0" applyNumberFormat="1" applyFont="1" applyFill="1" applyBorder="1" applyAlignment="1">
      <alignment horizontal="right" vertical="center"/>
    </xf>
    <xf numFmtId="49" fontId="5" fillId="3" borderId="0" xfId="0" applyNumberFormat="1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left" vertical="center"/>
    </xf>
    <xf numFmtId="0" fontId="0" fillId="2" borderId="0" xfId="0" applyFill="1"/>
    <xf numFmtId="49" fontId="1" fillId="2" borderId="1" xfId="0" applyNumberFormat="1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right" vertical="center" shrinkToFit="1"/>
    </xf>
    <xf numFmtId="165" fontId="1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top"/>
    </xf>
    <xf numFmtId="49" fontId="1" fillId="7" borderId="1" xfId="0" applyNumberFormat="1" applyFont="1" applyFill="1" applyBorder="1" applyAlignment="1">
      <alignment horizontal="left" vertical="center" wrapText="1"/>
    </xf>
    <xf numFmtId="164" fontId="1" fillId="7" borderId="1" xfId="0" applyNumberFormat="1" applyFont="1" applyFill="1" applyBorder="1" applyAlignment="1">
      <alignment horizontal="right" vertical="center"/>
    </xf>
    <xf numFmtId="0" fontId="1" fillId="7" borderId="0" xfId="0" applyFont="1" applyFill="1"/>
    <xf numFmtId="49" fontId="1" fillId="7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shrinkToFit="1"/>
    </xf>
    <xf numFmtId="49" fontId="4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top"/>
    </xf>
    <xf numFmtId="49" fontId="6" fillId="0" borderId="1" xfId="0" applyNumberFormat="1" applyFont="1" applyFill="1" applyBorder="1" applyAlignment="1">
      <alignment horizontal="left" vertical="top"/>
    </xf>
    <xf numFmtId="0" fontId="1" fillId="0" borderId="0" xfId="0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left" vertical="top" wrapText="1"/>
    </xf>
    <xf numFmtId="0" fontId="1" fillId="0" borderId="1" xfId="0" applyFont="1" applyFill="1" applyBorder="1" applyAlignment="1">
      <alignment vertical="top"/>
    </xf>
    <xf numFmtId="49" fontId="6" fillId="0" borderId="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top"/>
    </xf>
    <xf numFmtId="49" fontId="1" fillId="0" borderId="0" xfId="0" applyNumberFormat="1" applyFont="1" applyFill="1" applyAlignment="1">
      <alignment horizontal="left" vertical="center" wrapText="1"/>
    </xf>
    <xf numFmtId="49" fontId="1" fillId="0" borderId="1" xfId="0" applyNumberFormat="1" applyFont="1" applyFill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right" vertical="center" shrinkToFit="1"/>
    </xf>
    <xf numFmtId="165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left" vertical="top" wrapText="1"/>
    </xf>
    <xf numFmtId="49" fontId="1" fillId="0" borderId="4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center" shrinkToFit="1"/>
    </xf>
    <xf numFmtId="49" fontId="1" fillId="0" borderId="1" xfId="0" applyNumberFormat="1" applyFont="1" applyFill="1" applyBorder="1" applyAlignment="1">
      <alignment horizontal="left" vertical="top" shrinkToFit="1"/>
    </xf>
    <xf numFmtId="49" fontId="1" fillId="0" borderId="1" xfId="0" applyNumberFormat="1" applyFont="1" applyFill="1" applyBorder="1" applyAlignment="1">
      <alignment horizontal="left" vertical="top" wrapText="1" shrinkToFit="1"/>
    </xf>
    <xf numFmtId="49" fontId="0" fillId="0" borderId="1" xfId="0" applyNumberFormat="1" applyFill="1" applyBorder="1" applyAlignment="1">
      <alignment horizontal="left" vertical="top" wrapText="1" shrinkToFit="1"/>
    </xf>
    <xf numFmtId="49" fontId="1" fillId="0" borderId="5" xfId="0" applyNumberFormat="1" applyFont="1" applyFill="1" applyBorder="1" applyAlignment="1">
      <alignment horizontal="left" vertical="top" wrapText="1" shrinkToFit="1"/>
    </xf>
    <xf numFmtId="49" fontId="1" fillId="0" borderId="6" xfId="0" applyNumberFormat="1" applyFont="1" applyFill="1" applyBorder="1" applyAlignment="1">
      <alignment horizontal="left" vertical="top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N185"/>
  <sheetViews>
    <sheetView tabSelected="1" zoomScale="66" workbookViewId="0">
      <selection activeCell="B5" sqref="B5"/>
    </sheetView>
  </sheetViews>
  <sheetFormatPr defaultColWidth="9.109375" defaultRowHeight="18" x14ac:dyDescent="0.35"/>
  <cols>
    <col min="1" max="1" width="5.5546875" style="71" customWidth="1"/>
    <col min="2" max="2" width="82.6640625" style="72" customWidth="1"/>
    <col min="3" max="3" width="21.33203125" style="72" customWidth="1"/>
    <col min="4" max="8" width="17.5546875" style="2" hidden="1" customWidth="1"/>
    <col min="9" max="9" width="17.33203125" style="2" hidden="1" customWidth="1"/>
    <col min="10" max="11" width="17.5546875" style="2" hidden="1" customWidth="1"/>
    <col min="12" max="12" width="17.88671875" style="2" hidden="1" customWidth="1"/>
    <col min="13" max="13" width="17.21875" style="2" hidden="1" customWidth="1"/>
    <col min="14" max="14" width="17.5546875" style="81" customWidth="1"/>
    <col min="15" max="19" width="17.5546875" style="2" hidden="1" customWidth="1"/>
    <col min="20" max="20" width="17.88671875" style="2" hidden="1" customWidth="1"/>
    <col min="21" max="23" width="17.5546875" style="2" hidden="1" customWidth="1"/>
    <col min="24" max="24" width="18" style="2" hidden="1" customWidth="1"/>
    <col min="25" max="25" width="17.5546875" style="81" customWidth="1"/>
    <col min="26" max="30" width="17.5546875" style="2" hidden="1" customWidth="1"/>
    <col min="31" max="31" width="17.88671875" style="2" hidden="1" customWidth="1"/>
    <col min="32" max="35" width="17.5546875" style="2" hidden="1" customWidth="1"/>
    <col min="36" max="36" width="17.5546875" style="81" customWidth="1"/>
    <col min="37" max="37" width="17.109375" style="3" hidden="1" customWidth="1"/>
    <col min="38" max="38" width="10" style="4" hidden="1" customWidth="1"/>
    <col min="39" max="39" width="9.44140625" style="1" hidden="1" customWidth="1"/>
    <col min="40" max="41" width="9.109375" style="71" customWidth="1"/>
    <col min="42" max="16384" width="9.109375" style="71"/>
  </cols>
  <sheetData>
    <row r="1" spans="1:38" x14ac:dyDescent="0.35">
      <c r="AA1" s="5"/>
      <c r="AB1" s="5"/>
      <c r="AC1" s="5"/>
      <c r="AE1" s="5"/>
      <c r="AG1" s="5"/>
      <c r="AH1" s="5"/>
      <c r="AI1" s="5"/>
      <c r="AJ1" s="83" t="s">
        <v>0</v>
      </c>
    </row>
    <row r="2" spans="1:38" x14ac:dyDescent="0.35">
      <c r="AA2" s="5"/>
      <c r="AB2" s="5"/>
      <c r="AC2" s="5"/>
      <c r="AE2" s="5"/>
      <c r="AG2" s="5"/>
      <c r="AH2" s="5"/>
      <c r="AI2" s="5"/>
      <c r="AJ2" s="83" t="s">
        <v>1</v>
      </c>
    </row>
    <row r="3" spans="1:38" ht="18" customHeight="1" x14ac:dyDescent="0.35">
      <c r="AA3" s="5"/>
      <c r="AB3" s="5"/>
      <c r="AC3" s="5"/>
      <c r="AE3" s="5"/>
      <c r="AG3" s="5"/>
      <c r="AH3" s="5"/>
      <c r="AI3" s="5"/>
      <c r="AJ3" s="83" t="s">
        <v>2</v>
      </c>
    </row>
    <row r="4" spans="1:38" ht="18" customHeight="1" x14ac:dyDescent="0.35">
      <c r="Y4" s="94" t="s">
        <v>301</v>
      </c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4"/>
    </row>
    <row r="6" spans="1:38" x14ac:dyDescent="0.35">
      <c r="AE6" s="5"/>
      <c r="AG6" s="5"/>
      <c r="AH6" s="5"/>
      <c r="AI6" s="5"/>
      <c r="AJ6" s="83" t="s">
        <v>0</v>
      </c>
    </row>
    <row r="7" spans="1:38" x14ac:dyDescent="0.35">
      <c r="AE7" s="5"/>
      <c r="AG7" s="5"/>
      <c r="AH7" s="5"/>
      <c r="AI7" s="5"/>
      <c r="AJ7" s="83" t="s">
        <v>1</v>
      </c>
    </row>
    <row r="8" spans="1:38" x14ac:dyDescent="0.35">
      <c r="AE8" s="5"/>
      <c r="AG8" s="5"/>
      <c r="AH8" s="5"/>
      <c r="AI8" s="5"/>
      <c r="AJ8" s="83" t="s">
        <v>2</v>
      </c>
    </row>
    <row r="9" spans="1:38" x14ac:dyDescent="0.35">
      <c r="AE9" s="5"/>
      <c r="AG9" s="5"/>
      <c r="AH9" s="5"/>
      <c r="AI9" s="5"/>
      <c r="AJ9" s="83" t="s">
        <v>3</v>
      </c>
    </row>
    <row r="10" spans="1:38" x14ac:dyDescent="0.35">
      <c r="AE10" s="5"/>
      <c r="AG10" s="5"/>
      <c r="AH10" s="5"/>
      <c r="AI10" s="5"/>
      <c r="AJ10" s="83"/>
    </row>
    <row r="11" spans="1:38" ht="15.75" customHeight="1" x14ac:dyDescent="0.35">
      <c r="A11" s="96" t="s">
        <v>4</v>
      </c>
      <c r="B11" s="96"/>
      <c r="C11" s="96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6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6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6"/>
      <c r="AK11" s="6"/>
    </row>
    <row r="12" spans="1:38" ht="19.5" customHeight="1" x14ac:dyDescent="0.35">
      <c r="A12" s="96" t="s">
        <v>5</v>
      </c>
      <c r="B12" s="96"/>
      <c r="C12" s="96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6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6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6"/>
      <c r="AK12" s="6"/>
    </row>
    <row r="13" spans="1:38" x14ac:dyDescent="0.35">
      <c r="A13" s="96"/>
      <c r="B13" s="96"/>
      <c r="C13" s="96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6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6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6"/>
      <c r="AK13" s="6"/>
    </row>
    <row r="14" spans="1:38" x14ac:dyDescent="0.35">
      <c r="A14" s="73"/>
      <c r="B14" s="73"/>
      <c r="C14" s="73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73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73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73"/>
      <c r="AK14" s="6"/>
    </row>
    <row r="15" spans="1:38" x14ac:dyDescent="0.35">
      <c r="A15" s="74"/>
      <c r="B15" s="75"/>
      <c r="C15" s="75"/>
      <c r="AA15" s="5"/>
      <c r="AB15" s="5"/>
      <c r="AC15" s="5"/>
      <c r="AE15" s="5"/>
      <c r="AG15" s="5"/>
      <c r="AI15" s="5"/>
      <c r="AJ15" s="83" t="s">
        <v>6</v>
      </c>
    </row>
    <row r="16" spans="1:38" ht="18.75" customHeight="1" x14ac:dyDescent="0.35">
      <c r="A16" s="98" t="s">
        <v>7</v>
      </c>
      <c r="B16" s="98" t="s">
        <v>8</v>
      </c>
      <c r="C16" s="98" t="s">
        <v>9</v>
      </c>
      <c r="D16" s="101" t="s">
        <v>10</v>
      </c>
      <c r="E16" s="101" t="s">
        <v>11</v>
      </c>
      <c r="F16" s="101" t="s">
        <v>10</v>
      </c>
      <c r="G16" s="102" t="s">
        <v>12</v>
      </c>
      <c r="H16" s="102" t="s">
        <v>10</v>
      </c>
      <c r="I16" s="102" t="s">
        <v>13</v>
      </c>
      <c r="J16" s="102" t="s">
        <v>10</v>
      </c>
      <c r="K16" s="102" t="s">
        <v>14</v>
      </c>
      <c r="L16" s="102" t="s">
        <v>10</v>
      </c>
      <c r="M16" s="102" t="s">
        <v>15</v>
      </c>
      <c r="N16" s="103" t="s">
        <v>10</v>
      </c>
      <c r="O16" s="101" t="s">
        <v>16</v>
      </c>
      <c r="P16" s="101" t="s">
        <v>11</v>
      </c>
      <c r="Q16" s="101" t="s">
        <v>16</v>
      </c>
      <c r="R16" s="102" t="s">
        <v>12</v>
      </c>
      <c r="S16" s="102" t="s">
        <v>16</v>
      </c>
      <c r="T16" s="102" t="s">
        <v>13</v>
      </c>
      <c r="U16" s="102" t="s">
        <v>16</v>
      </c>
      <c r="V16" s="102" t="s">
        <v>14</v>
      </c>
      <c r="W16" s="102" t="s">
        <v>16</v>
      </c>
      <c r="X16" s="102" t="s">
        <v>15</v>
      </c>
      <c r="Y16" s="103" t="s">
        <v>16</v>
      </c>
      <c r="Z16" s="101" t="s">
        <v>17</v>
      </c>
      <c r="AA16" s="101" t="s">
        <v>11</v>
      </c>
      <c r="AB16" s="101" t="s">
        <v>17</v>
      </c>
      <c r="AC16" s="102" t="s">
        <v>12</v>
      </c>
      <c r="AD16" s="102" t="s">
        <v>17</v>
      </c>
      <c r="AE16" s="102" t="s">
        <v>13</v>
      </c>
      <c r="AF16" s="102" t="s">
        <v>17</v>
      </c>
      <c r="AG16" s="102" t="s">
        <v>14</v>
      </c>
      <c r="AH16" s="102" t="s">
        <v>17</v>
      </c>
      <c r="AI16" s="102" t="s">
        <v>15</v>
      </c>
      <c r="AJ16" s="103" t="s">
        <v>17</v>
      </c>
      <c r="AK16" s="6"/>
      <c r="AL16" s="1"/>
    </row>
    <row r="17" spans="1:39" x14ac:dyDescent="0.35">
      <c r="A17" s="99"/>
      <c r="B17" s="100"/>
      <c r="C17" s="99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4"/>
      <c r="O17" s="105"/>
      <c r="P17" s="101"/>
      <c r="Q17" s="101"/>
      <c r="R17" s="101"/>
      <c r="S17" s="101"/>
      <c r="T17" s="101"/>
      <c r="U17" s="101"/>
      <c r="V17" s="101"/>
      <c r="W17" s="101"/>
      <c r="X17" s="101"/>
      <c r="Y17" s="104"/>
      <c r="Z17" s="105"/>
      <c r="AA17" s="101"/>
      <c r="AB17" s="101"/>
      <c r="AC17" s="101"/>
      <c r="AD17" s="101"/>
      <c r="AE17" s="101"/>
      <c r="AF17" s="101"/>
      <c r="AG17" s="101"/>
      <c r="AH17" s="101"/>
      <c r="AI17" s="101"/>
      <c r="AJ17" s="104"/>
      <c r="AL17" s="1"/>
    </row>
    <row r="18" spans="1:39" s="84" customFormat="1" ht="33.75" customHeight="1" x14ac:dyDescent="0.25">
      <c r="A18" s="76"/>
      <c r="B18" s="77" t="s">
        <v>18</v>
      </c>
      <c r="C18" s="78" t="s">
        <v>19</v>
      </c>
      <c r="D18" s="8">
        <f>D27+D32+D37+D44+D49+D52</f>
        <v>2347809.4000000004</v>
      </c>
      <c r="E18" s="8">
        <f>E27+E32+E37+E44+E49+E52</f>
        <v>0</v>
      </c>
      <c r="F18" s="8">
        <f>D18+E18</f>
        <v>2347809.4000000004</v>
      </c>
      <c r="G18" s="8">
        <f>G27+G32+G37+G44+G49+G52+G56</f>
        <v>33751.494980000003</v>
      </c>
      <c r="H18" s="8">
        <f>F18+G18</f>
        <v>2381560.8949800003</v>
      </c>
      <c r="I18" s="8">
        <f>I27+I32+I37+I44+I49+I52+I56</f>
        <v>-16.065000000000001</v>
      </c>
      <c r="J18" s="8">
        <f>H18+I18</f>
        <v>2381544.8299800004</v>
      </c>
      <c r="K18" s="8">
        <f>K27+K32+K37+K44+K49+K52+K56</f>
        <v>0</v>
      </c>
      <c r="L18" s="8">
        <f>J18+K18</f>
        <v>2381544.8299800004</v>
      </c>
      <c r="M18" s="8">
        <f>M27+M32+M37+M44+M49+M52+M56+M43</f>
        <v>-27392.807000000001</v>
      </c>
      <c r="N18" s="82">
        <f>L18+M18</f>
        <v>2354152.0229800004</v>
      </c>
      <c r="O18" s="8">
        <f>O27+O32+O37+O44+O49+O52</f>
        <v>2392043.5999999996</v>
      </c>
      <c r="P18" s="8">
        <f>P27+P32+P37+P44+P49+P52</f>
        <v>0</v>
      </c>
      <c r="Q18" s="8">
        <f>O18+P18</f>
        <v>2392043.5999999996</v>
      </c>
      <c r="R18" s="8">
        <f>R27+R32+R37+R44+R49+R52</f>
        <v>0</v>
      </c>
      <c r="S18" s="8">
        <f>Q18+R18</f>
        <v>2392043.5999999996</v>
      </c>
      <c r="T18" s="8">
        <f>T27+T32+T37+T44+T49+T52</f>
        <v>9.5460549187631472E-12</v>
      </c>
      <c r="U18" s="8">
        <f>S18+T18</f>
        <v>2392043.5999999996</v>
      </c>
      <c r="V18" s="8">
        <f>V27+V32+V37+V44+V49+V52</f>
        <v>0</v>
      </c>
      <c r="W18" s="8">
        <f>U18+V18</f>
        <v>2392043.5999999996</v>
      </c>
      <c r="X18" s="8">
        <f>X27+X32+X37+X44+X49+X52+X56+X43+X24</f>
        <v>27392.807000000015</v>
      </c>
      <c r="Y18" s="82">
        <f>W18+X18</f>
        <v>2419436.4069999997</v>
      </c>
      <c r="Z18" s="8">
        <f>Z27+Z32+Z37+Z44+Z49+Z52</f>
        <v>0</v>
      </c>
      <c r="AA18" s="8">
        <f>AA27+AA32+AA37+AA44+AA49+AA52</f>
        <v>0</v>
      </c>
      <c r="AB18" s="8">
        <f>Z18+AA18</f>
        <v>0</v>
      </c>
      <c r="AC18" s="8">
        <f>AC27+AC32+AC37+AC44+AC49+AC52</f>
        <v>0</v>
      </c>
      <c r="AD18" s="8">
        <f>AB18+AC18</f>
        <v>0</v>
      </c>
      <c r="AE18" s="8">
        <f>AE27+AE32+AE37+AE44+AE49+AE52</f>
        <v>0</v>
      </c>
      <c r="AF18" s="8">
        <f>AD18+AE18</f>
        <v>0</v>
      </c>
      <c r="AG18" s="8">
        <f>AG27+AG32+AG37+AG44+AG49+AG52</f>
        <v>0</v>
      </c>
      <c r="AH18" s="8">
        <f>AF18+AG18</f>
        <v>0</v>
      </c>
      <c r="AI18" s="8">
        <f>AI27+AI32+AI37+AI44+AI49+AI52+AI56+AI43</f>
        <v>26106.812999999998</v>
      </c>
      <c r="AJ18" s="82">
        <f>AH18+AI18</f>
        <v>26106.812999999998</v>
      </c>
      <c r="AK18" s="9"/>
      <c r="AL18" s="10"/>
      <c r="AM18" s="7"/>
    </row>
    <row r="19" spans="1:39" x14ac:dyDescent="0.35">
      <c r="A19" s="67"/>
      <c r="B19" s="79" t="s">
        <v>20</v>
      </c>
      <c r="C19" s="80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70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70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70"/>
    </row>
    <row r="20" spans="1:39" s="14" customFormat="1" hidden="1" x14ac:dyDescent="0.35">
      <c r="A20" s="15"/>
      <c r="B20" s="16" t="s">
        <v>21</v>
      </c>
      <c r="C20" s="17"/>
      <c r="D20" s="18">
        <f>D29+D39+D46+D52</f>
        <v>35718.400000000001</v>
      </c>
      <c r="E20" s="18">
        <f>E29+E39+E46+E52</f>
        <v>0</v>
      </c>
      <c r="F20" s="18">
        <f t="shared" ref="F20:F82" si="0">D20+E20</f>
        <v>35718.400000000001</v>
      </c>
      <c r="G20" s="18">
        <f>G29+G39+G46+G52+G56</f>
        <v>26162.946</v>
      </c>
      <c r="H20" s="18">
        <f t="shared" ref="H20:H82" si="1">F20+G20</f>
        <v>61881.346000000005</v>
      </c>
      <c r="I20" s="18">
        <f>I29+I39+I46+I52+I56+I34</f>
        <v>-16.065000000000001</v>
      </c>
      <c r="J20" s="18">
        <f t="shared" ref="J20:J82" si="2">H20+I20</f>
        <v>61865.281000000003</v>
      </c>
      <c r="K20" s="18">
        <f>K29+K39+K46+K52+K56+K34</f>
        <v>0</v>
      </c>
      <c r="L20" s="18">
        <f t="shared" ref="L20:L82" si="3">J20+K20</f>
        <v>61865.281000000003</v>
      </c>
      <c r="M20" s="18">
        <f>M29+M39+M46+M56+M34+M43+M54</f>
        <v>-27392.807000000001</v>
      </c>
      <c r="N20" s="18">
        <f t="shared" ref="N20:N82" si="4">L20+M20</f>
        <v>34472.474000000002</v>
      </c>
      <c r="O20" s="18">
        <f>O29+O39+O46+O52</f>
        <v>397926.39999999997</v>
      </c>
      <c r="P20" s="18">
        <f>P29+P39+P46+P52</f>
        <v>0</v>
      </c>
      <c r="Q20" s="18">
        <f t="shared" ref="Q20:Q82" si="5">O20+P20</f>
        <v>397926.39999999997</v>
      </c>
      <c r="R20" s="18">
        <f>R29+R39+R46+R52</f>
        <v>0</v>
      </c>
      <c r="S20" s="18">
        <f t="shared" ref="S20:S82" si="6">Q20+R20</f>
        <v>397926.39999999997</v>
      </c>
      <c r="T20" s="18">
        <f>T29+T39+T46+T52+T56+T34</f>
        <v>0</v>
      </c>
      <c r="U20" s="18">
        <f t="shared" ref="U20:U82" si="7">S20+T20</f>
        <v>397926.39999999997</v>
      </c>
      <c r="V20" s="18">
        <f>V29+V39+V46+V52+V56+V34</f>
        <v>0</v>
      </c>
      <c r="W20" s="18">
        <f t="shared" ref="W20:W82" si="8">U20+V20</f>
        <v>397926.39999999997</v>
      </c>
      <c r="X20" s="18">
        <f>X29+X39+X46+X56+X34+X43+X54</f>
        <v>27392.807000000001</v>
      </c>
      <c r="Y20" s="18">
        <f t="shared" ref="Y20:Y82" si="9">W20+X20</f>
        <v>425319.20699999994</v>
      </c>
      <c r="Z20" s="18">
        <f>Z29+Z39+Z46+Z52</f>
        <v>0</v>
      </c>
      <c r="AA20" s="18">
        <f>AA29+AA39+AA46+AA52</f>
        <v>0</v>
      </c>
      <c r="AB20" s="18">
        <f t="shared" ref="AB20:AB82" si="10">Z20+AA20</f>
        <v>0</v>
      </c>
      <c r="AC20" s="18">
        <f>AC29+AC39+AC46+AC52</f>
        <v>0</v>
      </c>
      <c r="AD20" s="18">
        <f t="shared" ref="AD20:AD82" si="11">AB20+AC20</f>
        <v>0</v>
      </c>
      <c r="AE20" s="18">
        <f>AE29+AE39+AE46+AE52+AE56+AE34</f>
        <v>0</v>
      </c>
      <c r="AF20" s="18">
        <f t="shared" ref="AF20:AF82" si="12">AD20+AE20</f>
        <v>0</v>
      </c>
      <c r="AG20" s="18">
        <f>AG29+AG39+AG46+AG52+AG56+AG34</f>
        <v>0</v>
      </c>
      <c r="AH20" s="18">
        <f t="shared" ref="AH20:AH82" si="13">AF20+AG20</f>
        <v>0</v>
      </c>
      <c r="AI20" s="18">
        <f>AI29+AI39+AI46+AI56+AI34+AI43+AI54</f>
        <v>26106.812999999998</v>
      </c>
      <c r="AJ20" s="18">
        <f t="shared" ref="AJ20:AJ82" si="14">AH20+AI20</f>
        <v>26106.812999999998</v>
      </c>
      <c r="AK20" s="19"/>
      <c r="AL20" s="20" t="s">
        <v>22</v>
      </c>
      <c r="AM20" s="21"/>
    </row>
    <row r="21" spans="1:39" x14ac:dyDescent="0.35">
      <c r="A21" s="67"/>
      <c r="B21" s="68" t="s">
        <v>23</v>
      </c>
      <c r="C21" s="80" t="s">
        <v>19</v>
      </c>
      <c r="D21" s="13">
        <f>D30+D35+D40+D47</f>
        <v>1707132.8</v>
      </c>
      <c r="E21" s="13">
        <f>E30+E35+E40+E47</f>
        <v>0</v>
      </c>
      <c r="F21" s="13">
        <f t="shared" si="0"/>
        <v>1707132.8</v>
      </c>
      <c r="G21" s="13">
        <f>G30+G35+G40+G47</f>
        <v>0</v>
      </c>
      <c r="H21" s="13">
        <f t="shared" si="1"/>
        <v>1707132.8</v>
      </c>
      <c r="I21" s="13">
        <f>I30+I35+I40+I47</f>
        <v>0</v>
      </c>
      <c r="J21" s="13">
        <f t="shared" si="2"/>
        <v>1707132.8</v>
      </c>
      <c r="K21" s="13">
        <f>K30+K35+K40+K47</f>
        <v>0</v>
      </c>
      <c r="L21" s="13">
        <f t="shared" si="3"/>
        <v>1707132.8</v>
      </c>
      <c r="M21" s="13">
        <f>M30+M35+M40+M47+M26</f>
        <v>0</v>
      </c>
      <c r="N21" s="70">
        <f t="shared" si="4"/>
        <v>1707132.8</v>
      </c>
      <c r="O21" s="13">
        <f>O30+O35+O40+O47</f>
        <v>1376949.1</v>
      </c>
      <c r="P21" s="13">
        <f>P30+P35+P40+P47</f>
        <v>0</v>
      </c>
      <c r="Q21" s="13">
        <f t="shared" si="5"/>
        <v>1376949.1</v>
      </c>
      <c r="R21" s="13">
        <f>R30+R35+R40+R47</f>
        <v>0</v>
      </c>
      <c r="S21" s="13">
        <f t="shared" si="6"/>
        <v>1376949.1</v>
      </c>
      <c r="T21" s="13">
        <f>T30+T35+T40+T47</f>
        <v>0</v>
      </c>
      <c r="U21" s="13">
        <f t="shared" si="7"/>
        <v>1376949.1</v>
      </c>
      <c r="V21" s="13">
        <f>V30+V35+V40+V47</f>
        <v>0</v>
      </c>
      <c r="W21" s="13">
        <f t="shared" si="8"/>
        <v>1376949.1</v>
      </c>
      <c r="X21" s="13">
        <f>X30+X35+X40+X47+X26</f>
        <v>0</v>
      </c>
      <c r="Y21" s="70">
        <f t="shared" si="9"/>
        <v>1376949.1</v>
      </c>
      <c r="Z21" s="13">
        <f>Z30+Z35+Z40+Z47</f>
        <v>0</v>
      </c>
      <c r="AA21" s="13">
        <f>AA30+AA35+AA40+AA47</f>
        <v>0</v>
      </c>
      <c r="AB21" s="13">
        <f t="shared" si="10"/>
        <v>0</v>
      </c>
      <c r="AC21" s="13">
        <f>AC30+AC35+AC40+AC47</f>
        <v>0</v>
      </c>
      <c r="AD21" s="13">
        <f t="shared" si="11"/>
        <v>0</v>
      </c>
      <c r="AE21" s="13">
        <f>AE30+AE35+AE40+AE47</f>
        <v>0</v>
      </c>
      <c r="AF21" s="13">
        <f t="shared" si="12"/>
        <v>0</v>
      </c>
      <c r="AG21" s="13">
        <f>AG30+AG35+AG40+AG47</f>
        <v>0</v>
      </c>
      <c r="AH21" s="13">
        <f t="shared" si="13"/>
        <v>0</v>
      </c>
      <c r="AI21" s="13">
        <f>AI30+AI35+AI40+AI47+AI26</f>
        <v>0</v>
      </c>
      <c r="AJ21" s="70">
        <f t="shared" si="14"/>
        <v>0</v>
      </c>
      <c r="AM21" s="23"/>
    </row>
    <row r="22" spans="1:39" x14ac:dyDescent="0.35">
      <c r="A22" s="67"/>
      <c r="B22" s="68" t="s">
        <v>24</v>
      </c>
      <c r="C22" s="80" t="s">
        <v>19</v>
      </c>
      <c r="D22" s="13">
        <f>D36+D41</f>
        <v>604377.1</v>
      </c>
      <c r="E22" s="13">
        <f>E36+E41</f>
        <v>0</v>
      </c>
      <c r="F22" s="13">
        <f t="shared" si="0"/>
        <v>604377.1</v>
      </c>
      <c r="G22" s="13">
        <f>G36+G41</f>
        <v>0</v>
      </c>
      <c r="H22" s="13">
        <f t="shared" si="1"/>
        <v>604377.1</v>
      </c>
      <c r="I22" s="13">
        <f>I36+I41</f>
        <v>0</v>
      </c>
      <c r="J22" s="13">
        <f t="shared" si="2"/>
        <v>604377.1</v>
      </c>
      <c r="K22" s="13">
        <f>K36+K41</f>
        <v>0</v>
      </c>
      <c r="L22" s="13">
        <f t="shared" si="3"/>
        <v>604377.1</v>
      </c>
      <c r="M22" s="13">
        <f>M36+M41</f>
        <v>0</v>
      </c>
      <c r="N22" s="70">
        <f t="shared" si="4"/>
        <v>604377.1</v>
      </c>
      <c r="O22" s="13">
        <f>O36+O41</f>
        <v>617168.1</v>
      </c>
      <c r="P22" s="13">
        <f>P36+P41</f>
        <v>0</v>
      </c>
      <c r="Q22" s="13">
        <f t="shared" si="5"/>
        <v>617168.1</v>
      </c>
      <c r="R22" s="13">
        <f>R36+R41</f>
        <v>0</v>
      </c>
      <c r="S22" s="13">
        <f t="shared" si="6"/>
        <v>617168.1</v>
      </c>
      <c r="T22" s="13">
        <f>T36+T41</f>
        <v>0</v>
      </c>
      <c r="U22" s="13">
        <f t="shared" si="7"/>
        <v>617168.1</v>
      </c>
      <c r="V22" s="13">
        <f>V36+V41</f>
        <v>0</v>
      </c>
      <c r="W22" s="13">
        <f t="shared" si="8"/>
        <v>617168.1</v>
      </c>
      <c r="X22" s="13">
        <f>X36+X41</f>
        <v>0</v>
      </c>
      <c r="Y22" s="70">
        <f t="shared" si="9"/>
        <v>617168.1</v>
      </c>
      <c r="Z22" s="13">
        <f>Z36+Z41</f>
        <v>0</v>
      </c>
      <c r="AA22" s="13">
        <f>AA36+AA41</f>
        <v>0</v>
      </c>
      <c r="AB22" s="13">
        <f t="shared" si="10"/>
        <v>0</v>
      </c>
      <c r="AC22" s="13">
        <f>AC36+AC41</f>
        <v>0</v>
      </c>
      <c r="AD22" s="13">
        <f t="shared" si="11"/>
        <v>0</v>
      </c>
      <c r="AE22" s="13">
        <f>AE36+AE41</f>
        <v>0</v>
      </c>
      <c r="AF22" s="13">
        <f t="shared" si="12"/>
        <v>0</v>
      </c>
      <c r="AG22" s="13">
        <f>AG36+AG41</f>
        <v>0</v>
      </c>
      <c r="AH22" s="13">
        <f t="shared" si="13"/>
        <v>0</v>
      </c>
      <c r="AI22" s="13">
        <f>AI36+AI41</f>
        <v>0</v>
      </c>
      <c r="AJ22" s="70">
        <f t="shared" si="14"/>
        <v>0</v>
      </c>
      <c r="AM22" s="23"/>
    </row>
    <row r="23" spans="1:39" x14ac:dyDescent="0.35">
      <c r="A23" s="67"/>
      <c r="B23" s="68" t="s">
        <v>25</v>
      </c>
      <c r="C23" s="80" t="s">
        <v>19</v>
      </c>
      <c r="D23" s="13">
        <f>D51</f>
        <v>581.1</v>
      </c>
      <c r="E23" s="13">
        <f>E51</f>
        <v>0</v>
      </c>
      <c r="F23" s="13">
        <f t="shared" si="0"/>
        <v>581.1</v>
      </c>
      <c r="G23" s="13">
        <f>G51+G48+G31+G42</f>
        <v>7588.5489799999996</v>
      </c>
      <c r="H23" s="13">
        <f t="shared" si="1"/>
        <v>8169.6489799999999</v>
      </c>
      <c r="I23" s="13">
        <f>I51+I48+I31+I42</f>
        <v>0</v>
      </c>
      <c r="J23" s="13">
        <f t="shared" si="2"/>
        <v>8169.6489799999999</v>
      </c>
      <c r="K23" s="13">
        <f>K51+K48+K31+K42</f>
        <v>0</v>
      </c>
      <c r="L23" s="13">
        <f t="shared" si="3"/>
        <v>8169.6489799999999</v>
      </c>
      <c r="M23" s="13">
        <f>M51+M48+M31+M42+M55</f>
        <v>0</v>
      </c>
      <c r="N23" s="70">
        <f t="shared" si="4"/>
        <v>8169.6489799999999</v>
      </c>
      <c r="O23" s="13">
        <f>O51</f>
        <v>0</v>
      </c>
      <c r="P23" s="13">
        <f>P51</f>
        <v>0</v>
      </c>
      <c r="Q23" s="13">
        <f t="shared" si="5"/>
        <v>0</v>
      </c>
      <c r="R23" s="13">
        <f>R51+R48+R31+R42</f>
        <v>0</v>
      </c>
      <c r="S23" s="13">
        <f t="shared" si="6"/>
        <v>0</v>
      </c>
      <c r="T23" s="13">
        <f>T51+T48+T31+T42</f>
        <v>0</v>
      </c>
      <c r="U23" s="13">
        <f t="shared" si="7"/>
        <v>0</v>
      </c>
      <c r="V23" s="13">
        <f>V51+V48+V31+V42</f>
        <v>0</v>
      </c>
      <c r="W23" s="13">
        <f t="shared" si="8"/>
        <v>0</v>
      </c>
      <c r="X23" s="13">
        <f>X51+X48+X31+X42</f>
        <v>0</v>
      </c>
      <c r="Y23" s="70">
        <f t="shared" si="9"/>
        <v>0</v>
      </c>
      <c r="Z23" s="13">
        <f>Z51</f>
        <v>0</v>
      </c>
      <c r="AA23" s="13">
        <f>AA51</f>
        <v>0</v>
      </c>
      <c r="AB23" s="13">
        <f t="shared" si="10"/>
        <v>0</v>
      </c>
      <c r="AC23" s="13">
        <f>AC51+AC48+AC31+AC42</f>
        <v>0</v>
      </c>
      <c r="AD23" s="13">
        <f t="shared" si="11"/>
        <v>0</v>
      </c>
      <c r="AE23" s="13">
        <f>AE51+AE48+AE31+AE42</f>
        <v>0</v>
      </c>
      <c r="AF23" s="13">
        <f t="shared" si="12"/>
        <v>0</v>
      </c>
      <c r="AG23" s="13">
        <f>AG51+AG48+AG31+AG42</f>
        <v>0</v>
      </c>
      <c r="AH23" s="13">
        <f t="shared" si="13"/>
        <v>0</v>
      </c>
      <c r="AI23" s="13">
        <f>AI51+AI48+AI31+AI42</f>
        <v>0</v>
      </c>
      <c r="AJ23" s="70">
        <f t="shared" si="14"/>
        <v>0</v>
      </c>
      <c r="AM23" s="23"/>
    </row>
    <row r="24" spans="1:39" ht="37.5" customHeight="1" x14ac:dyDescent="0.35">
      <c r="A24" s="106" t="s">
        <v>26</v>
      </c>
      <c r="B24" s="68" t="s">
        <v>27</v>
      </c>
      <c r="C24" s="85" t="s">
        <v>28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70">
        <f t="shared" si="4"/>
        <v>0</v>
      </c>
      <c r="O24" s="13"/>
      <c r="P24" s="13"/>
      <c r="Q24" s="13"/>
      <c r="R24" s="13"/>
      <c r="S24" s="13"/>
      <c r="T24" s="13"/>
      <c r="U24" s="13"/>
      <c r="V24" s="13"/>
      <c r="W24" s="13"/>
      <c r="X24" s="13">
        <f>X26</f>
        <v>113313.765</v>
      </c>
      <c r="Y24" s="70">
        <f t="shared" si="9"/>
        <v>113313.765</v>
      </c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70">
        <f t="shared" si="14"/>
        <v>0</v>
      </c>
      <c r="AM24" s="23"/>
    </row>
    <row r="25" spans="1:39" x14ac:dyDescent="0.35">
      <c r="A25" s="107"/>
      <c r="B25" s="68" t="s">
        <v>20</v>
      </c>
      <c r="C25" s="80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70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70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70"/>
      <c r="AM25" s="23"/>
    </row>
    <row r="26" spans="1:39" x14ac:dyDescent="0.35">
      <c r="A26" s="107"/>
      <c r="B26" s="68" t="s">
        <v>23</v>
      </c>
      <c r="C26" s="80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70">
        <f t="shared" si="4"/>
        <v>0</v>
      </c>
      <c r="O26" s="13"/>
      <c r="P26" s="13"/>
      <c r="Q26" s="13"/>
      <c r="R26" s="13"/>
      <c r="S26" s="13"/>
      <c r="T26" s="13"/>
      <c r="U26" s="13"/>
      <c r="V26" s="13"/>
      <c r="W26" s="13"/>
      <c r="X26" s="13">
        <v>113313.765</v>
      </c>
      <c r="Y26" s="70">
        <f t="shared" si="9"/>
        <v>113313.765</v>
      </c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70">
        <f t="shared" si="14"/>
        <v>0</v>
      </c>
      <c r="AK26" s="3" t="s">
        <v>29</v>
      </c>
      <c r="AM26" s="23"/>
    </row>
    <row r="27" spans="1:39" ht="54" x14ac:dyDescent="0.35">
      <c r="A27" s="107"/>
      <c r="B27" s="68" t="s">
        <v>27</v>
      </c>
      <c r="C27" s="69" t="s">
        <v>30</v>
      </c>
      <c r="D27" s="13">
        <f>D29+D30</f>
        <v>836272.60000000009</v>
      </c>
      <c r="E27" s="13">
        <f>E29+E30</f>
        <v>0</v>
      </c>
      <c r="F27" s="13">
        <f t="shared" si="0"/>
        <v>836272.60000000009</v>
      </c>
      <c r="G27" s="13">
        <f>G29+G30+G31</f>
        <v>7540.8158800000001</v>
      </c>
      <c r="H27" s="13">
        <f t="shared" si="1"/>
        <v>843813.4158800001</v>
      </c>
      <c r="I27" s="13">
        <f>I29+I30+I31</f>
        <v>0</v>
      </c>
      <c r="J27" s="13">
        <f t="shared" si="2"/>
        <v>843813.4158800001</v>
      </c>
      <c r="K27" s="13">
        <f>K29+K30+K31</f>
        <v>0</v>
      </c>
      <c r="L27" s="13">
        <f t="shared" si="3"/>
        <v>843813.4158800001</v>
      </c>
      <c r="M27" s="13">
        <f>M29+M30+M31</f>
        <v>0</v>
      </c>
      <c r="N27" s="70">
        <f t="shared" si="4"/>
        <v>843813.4158800001</v>
      </c>
      <c r="O27" s="13">
        <f>O29+O30</f>
        <v>1077500.5</v>
      </c>
      <c r="P27" s="13">
        <f>P29+P30</f>
        <v>0</v>
      </c>
      <c r="Q27" s="13">
        <f t="shared" si="5"/>
        <v>1077500.5</v>
      </c>
      <c r="R27" s="13">
        <f>R29+R30+R31</f>
        <v>0</v>
      </c>
      <c r="S27" s="13">
        <f t="shared" si="6"/>
        <v>1077500.5</v>
      </c>
      <c r="T27" s="13">
        <f>T29+T30+T31</f>
        <v>1E-3</v>
      </c>
      <c r="U27" s="13">
        <f t="shared" si="7"/>
        <v>1077500.5009999999</v>
      </c>
      <c r="V27" s="13">
        <f>V29+V30+V31</f>
        <v>0</v>
      </c>
      <c r="W27" s="13">
        <f t="shared" si="8"/>
        <v>1077500.5009999999</v>
      </c>
      <c r="X27" s="13">
        <f>X29+X30+X31</f>
        <v>-113313.765</v>
      </c>
      <c r="Y27" s="70">
        <f t="shared" si="9"/>
        <v>964186.73599999992</v>
      </c>
      <c r="Z27" s="13">
        <f>Z29+Z30</f>
        <v>0</v>
      </c>
      <c r="AA27" s="13">
        <f>AA29+AA30</f>
        <v>0</v>
      </c>
      <c r="AB27" s="13">
        <f t="shared" si="10"/>
        <v>0</v>
      </c>
      <c r="AC27" s="13">
        <f>AC29+AC30+AC31</f>
        <v>0</v>
      </c>
      <c r="AD27" s="13">
        <f t="shared" si="11"/>
        <v>0</v>
      </c>
      <c r="AE27" s="13">
        <f>AE29+AE30+AE31</f>
        <v>0</v>
      </c>
      <c r="AF27" s="13">
        <f t="shared" si="12"/>
        <v>0</v>
      </c>
      <c r="AG27" s="13">
        <f>AG29+AG30+AG31</f>
        <v>0</v>
      </c>
      <c r="AH27" s="13">
        <f t="shared" si="13"/>
        <v>0</v>
      </c>
      <c r="AI27" s="13">
        <f>AI29+AI30+AI31</f>
        <v>0</v>
      </c>
      <c r="AJ27" s="70">
        <f t="shared" si="14"/>
        <v>0</v>
      </c>
      <c r="AM27" s="23"/>
    </row>
    <row r="28" spans="1:39" x14ac:dyDescent="0.35">
      <c r="A28" s="86"/>
      <c r="B28" s="68" t="s">
        <v>20</v>
      </c>
      <c r="C28" s="80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70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70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70"/>
      <c r="AM28" s="23"/>
    </row>
    <row r="29" spans="1:39" s="1" customFormat="1" hidden="1" x14ac:dyDescent="0.35">
      <c r="A29" s="24"/>
      <c r="B29" s="22" t="s">
        <v>21</v>
      </c>
      <c r="C29" s="12"/>
      <c r="D29" s="13">
        <v>836.3</v>
      </c>
      <c r="E29" s="13"/>
      <c r="F29" s="13">
        <f t="shared" si="0"/>
        <v>836.3</v>
      </c>
      <c r="G29" s="13"/>
      <c r="H29" s="13">
        <f t="shared" si="1"/>
        <v>836.3</v>
      </c>
      <c r="I29" s="13"/>
      <c r="J29" s="13">
        <f t="shared" si="2"/>
        <v>836.3</v>
      </c>
      <c r="K29" s="13"/>
      <c r="L29" s="13">
        <f t="shared" si="3"/>
        <v>836.3</v>
      </c>
      <c r="M29" s="26"/>
      <c r="N29" s="13">
        <f t="shared" si="4"/>
        <v>836.3</v>
      </c>
      <c r="O29" s="13">
        <v>1077.5</v>
      </c>
      <c r="P29" s="13"/>
      <c r="Q29" s="13">
        <f t="shared" si="5"/>
        <v>1077.5</v>
      </c>
      <c r="R29" s="13"/>
      <c r="S29" s="13">
        <f t="shared" si="6"/>
        <v>1077.5</v>
      </c>
      <c r="T29" s="13">
        <v>1E-3</v>
      </c>
      <c r="U29" s="13">
        <f t="shared" si="7"/>
        <v>1077.501</v>
      </c>
      <c r="V29" s="13"/>
      <c r="W29" s="13">
        <f t="shared" si="8"/>
        <v>1077.501</v>
      </c>
      <c r="X29" s="26"/>
      <c r="Y29" s="13">
        <f t="shared" si="9"/>
        <v>1077.501</v>
      </c>
      <c r="Z29" s="13">
        <v>0</v>
      </c>
      <c r="AA29" s="13"/>
      <c r="AB29" s="13">
        <f t="shared" si="10"/>
        <v>0</v>
      </c>
      <c r="AC29" s="13"/>
      <c r="AD29" s="13">
        <f t="shared" si="11"/>
        <v>0</v>
      </c>
      <c r="AE29" s="13"/>
      <c r="AF29" s="13">
        <f t="shared" si="12"/>
        <v>0</v>
      </c>
      <c r="AG29" s="13"/>
      <c r="AH29" s="13">
        <f t="shared" si="13"/>
        <v>0</v>
      </c>
      <c r="AI29" s="26"/>
      <c r="AJ29" s="13">
        <f t="shared" si="14"/>
        <v>0</v>
      </c>
      <c r="AK29" s="3" t="s">
        <v>31</v>
      </c>
      <c r="AL29" s="4" t="s">
        <v>22</v>
      </c>
      <c r="AM29" s="23"/>
    </row>
    <row r="30" spans="1:39" x14ac:dyDescent="0.35">
      <c r="A30" s="86"/>
      <c r="B30" s="68" t="s">
        <v>23</v>
      </c>
      <c r="C30" s="80" t="s">
        <v>19</v>
      </c>
      <c r="D30" s="13">
        <v>835436.3</v>
      </c>
      <c r="E30" s="13"/>
      <c r="F30" s="13">
        <f t="shared" si="0"/>
        <v>835436.3</v>
      </c>
      <c r="G30" s="13"/>
      <c r="H30" s="13">
        <f t="shared" si="1"/>
        <v>835436.3</v>
      </c>
      <c r="I30" s="13"/>
      <c r="J30" s="13">
        <f t="shared" si="2"/>
        <v>835436.3</v>
      </c>
      <c r="K30" s="13"/>
      <c r="L30" s="13">
        <f t="shared" si="3"/>
        <v>835436.3</v>
      </c>
      <c r="M30" s="13"/>
      <c r="N30" s="70">
        <f t="shared" si="4"/>
        <v>835436.3</v>
      </c>
      <c r="O30" s="13">
        <v>1076423</v>
      </c>
      <c r="P30" s="13"/>
      <c r="Q30" s="13">
        <f t="shared" si="5"/>
        <v>1076423</v>
      </c>
      <c r="R30" s="13"/>
      <c r="S30" s="13">
        <f t="shared" si="6"/>
        <v>1076423</v>
      </c>
      <c r="T30" s="13"/>
      <c r="U30" s="13">
        <f t="shared" si="7"/>
        <v>1076423</v>
      </c>
      <c r="V30" s="13"/>
      <c r="W30" s="13">
        <f t="shared" si="8"/>
        <v>1076423</v>
      </c>
      <c r="X30" s="13">
        <v>-113313.765</v>
      </c>
      <c r="Y30" s="70">
        <f t="shared" si="9"/>
        <v>963109.23499999999</v>
      </c>
      <c r="Z30" s="13">
        <v>0</v>
      </c>
      <c r="AA30" s="13"/>
      <c r="AB30" s="13">
        <f t="shared" si="10"/>
        <v>0</v>
      </c>
      <c r="AC30" s="13"/>
      <c r="AD30" s="13">
        <f t="shared" si="11"/>
        <v>0</v>
      </c>
      <c r="AE30" s="13"/>
      <c r="AF30" s="13">
        <f t="shared" si="12"/>
        <v>0</v>
      </c>
      <c r="AG30" s="13"/>
      <c r="AH30" s="13">
        <f t="shared" si="13"/>
        <v>0</v>
      </c>
      <c r="AI30" s="13"/>
      <c r="AJ30" s="70">
        <f t="shared" si="14"/>
        <v>0</v>
      </c>
      <c r="AK30" s="3" t="s">
        <v>29</v>
      </c>
      <c r="AM30" s="23"/>
    </row>
    <row r="31" spans="1:39" x14ac:dyDescent="0.35">
      <c r="A31" s="86"/>
      <c r="B31" s="68" t="s">
        <v>25</v>
      </c>
      <c r="C31" s="80" t="s">
        <v>19</v>
      </c>
      <c r="D31" s="13"/>
      <c r="E31" s="13"/>
      <c r="F31" s="13"/>
      <c r="G31" s="13">
        <v>7540.8158800000001</v>
      </c>
      <c r="H31" s="13">
        <f t="shared" si="1"/>
        <v>7540.8158800000001</v>
      </c>
      <c r="I31" s="13"/>
      <c r="J31" s="13">
        <f t="shared" si="2"/>
        <v>7540.8158800000001</v>
      </c>
      <c r="K31" s="13"/>
      <c r="L31" s="13">
        <f t="shared" si="3"/>
        <v>7540.8158800000001</v>
      </c>
      <c r="M31" s="13"/>
      <c r="N31" s="70">
        <f t="shared" si="4"/>
        <v>7540.8158800000001</v>
      </c>
      <c r="O31" s="13"/>
      <c r="P31" s="13"/>
      <c r="Q31" s="13"/>
      <c r="R31" s="13"/>
      <c r="S31" s="13">
        <f t="shared" si="6"/>
        <v>0</v>
      </c>
      <c r="T31" s="13"/>
      <c r="U31" s="13">
        <f t="shared" si="7"/>
        <v>0</v>
      </c>
      <c r="V31" s="13"/>
      <c r="W31" s="13">
        <f t="shared" si="8"/>
        <v>0</v>
      </c>
      <c r="X31" s="13"/>
      <c r="Y31" s="70">
        <f t="shared" si="9"/>
        <v>0</v>
      </c>
      <c r="Z31" s="13"/>
      <c r="AA31" s="13"/>
      <c r="AB31" s="13"/>
      <c r="AC31" s="13"/>
      <c r="AD31" s="13">
        <f t="shared" si="11"/>
        <v>0</v>
      </c>
      <c r="AE31" s="13"/>
      <c r="AF31" s="13">
        <f t="shared" si="12"/>
        <v>0</v>
      </c>
      <c r="AG31" s="13"/>
      <c r="AH31" s="13">
        <f t="shared" si="13"/>
        <v>0</v>
      </c>
      <c r="AI31" s="13"/>
      <c r="AJ31" s="70">
        <f t="shared" si="14"/>
        <v>0</v>
      </c>
      <c r="AK31" s="3" t="s">
        <v>32</v>
      </c>
      <c r="AM31" s="23"/>
    </row>
    <row r="32" spans="1:39" ht="39.75" customHeight="1" x14ac:dyDescent="0.35">
      <c r="A32" s="106" t="s">
        <v>33</v>
      </c>
      <c r="B32" s="68" t="s">
        <v>34</v>
      </c>
      <c r="C32" s="68" t="s">
        <v>28</v>
      </c>
      <c r="D32" s="13">
        <f>D35+D36</f>
        <v>54620.700000000004</v>
      </c>
      <c r="E32" s="13">
        <f>E35+E36</f>
        <v>0</v>
      </c>
      <c r="F32" s="13">
        <f t="shared" si="0"/>
        <v>54620.700000000004</v>
      </c>
      <c r="G32" s="13">
        <f>G35+G36</f>
        <v>0</v>
      </c>
      <c r="H32" s="13">
        <f t="shared" si="1"/>
        <v>54620.700000000004</v>
      </c>
      <c r="I32" s="13">
        <f>I35+I36+I34</f>
        <v>-54620.700000000004</v>
      </c>
      <c r="J32" s="13">
        <f t="shared" si="2"/>
        <v>0</v>
      </c>
      <c r="K32" s="13">
        <f>K35+K36+K34</f>
        <v>0</v>
      </c>
      <c r="L32" s="13">
        <f t="shared" si="3"/>
        <v>0</v>
      </c>
      <c r="M32" s="13">
        <f>M35+M36+M34</f>
        <v>0</v>
      </c>
      <c r="N32" s="70">
        <f t="shared" si="4"/>
        <v>0</v>
      </c>
      <c r="O32" s="13">
        <f>O35+O36</f>
        <v>0</v>
      </c>
      <c r="P32" s="13">
        <f>P35+P36</f>
        <v>0</v>
      </c>
      <c r="Q32" s="13">
        <f t="shared" si="5"/>
        <v>0</v>
      </c>
      <c r="R32" s="13">
        <f>R35+R36</f>
        <v>0</v>
      </c>
      <c r="S32" s="13">
        <f t="shared" si="6"/>
        <v>0</v>
      </c>
      <c r="T32" s="13">
        <f>T35+T36+T34</f>
        <v>121902.88923</v>
      </c>
      <c r="U32" s="13">
        <f t="shared" si="7"/>
        <v>121902.88923</v>
      </c>
      <c r="V32" s="13">
        <f>V35+V36+V34</f>
        <v>0</v>
      </c>
      <c r="W32" s="13">
        <f t="shared" si="8"/>
        <v>121902.88923</v>
      </c>
      <c r="X32" s="13">
        <f>X35+X36+X34</f>
        <v>0</v>
      </c>
      <c r="Y32" s="70">
        <f t="shared" si="9"/>
        <v>121902.88923</v>
      </c>
      <c r="Z32" s="13">
        <f>Z35+Z36</f>
        <v>0</v>
      </c>
      <c r="AA32" s="13">
        <f>AA35+AA36</f>
        <v>0</v>
      </c>
      <c r="AB32" s="13">
        <f t="shared" si="10"/>
        <v>0</v>
      </c>
      <c r="AC32" s="13">
        <f>AC35+AC36</f>
        <v>0</v>
      </c>
      <c r="AD32" s="13">
        <f t="shared" si="11"/>
        <v>0</v>
      </c>
      <c r="AE32" s="13">
        <f>AE35+AE36</f>
        <v>0</v>
      </c>
      <c r="AF32" s="13">
        <f t="shared" si="12"/>
        <v>0</v>
      </c>
      <c r="AG32" s="13">
        <f>AG35+AG36</f>
        <v>0</v>
      </c>
      <c r="AH32" s="13">
        <f t="shared" si="13"/>
        <v>0</v>
      </c>
      <c r="AI32" s="13">
        <f>AI35+AI36</f>
        <v>0</v>
      </c>
      <c r="AJ32" s="70">
        <f t="shared" si="14"/>
        <v>0</v>
      </c>
      <c r="AM32" s="23"/>
    </row>
    <row r="33" spans="1:39" x14ac:dyDescent="0.35">
      <c r="A33" s="107"/>
      <c r="B33" s="68" t="s">
        <v>20</v>
      </c>
      <c r="C33" s="68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70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70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70"/>
      <c r="AM33" s="23"/>
    </row>
    <row r="34" spans="1:39" s="1" customFormat="1" hidden="1" x14ac:dyDescent="0.35">
      <c r="A34" s="108"/>
      <c r="B34" s="22" t="s">
        <v>21</v>
      </c>
      <c r="C34" s="22"/>
      <c r="D34" s="13"/>
      <c r="E34" s="13"/>
      <c r="F34" s="13"/>
      <c r="G34" s="13"/>
      <c r="H34" s="13"/>
      <c r="I34" s="26"/>
      <c r="J34" s="13">
        <f t="shared" si="2"/>
        <v>0</v>
      </c>
      <c r="K34" s="26"/>
      <c r="L34" s="13">
        <f t="shared" si="3"/>
        <v>0</v>
      </c>
      <c r="M34" s="26"/>
      <c r="N34" s="13">
        <f t="shared" si="4"/>
        <v>0</v>
      </c>
      <c r="O34" s="13"/>
      <c r="P34" s="13"/>
      <c r="Q34" s="13"/>
      <c r="R34" s="13"/>
      <c r="S34" s="13"/>
      <c r="T34" s="26">
        <v>121.90300000000001</v>
      </c>
      <c r="U34" s="13">
        <f t="shared" si="7"/>
        <v>121.90300000000001</v>
      </c>
      <c r="V34" s="26"/>
      <c r="W34" s="13">
        <f t="shared" si="8"/>
        <v>121.90300000000001</v>
      </c>
      <c r="X34" s="26"/>
      <c r="Y34" s="13">
        <f t="shared" si="9"/>
        <v>121.90300000000001</v>
      </c>
      <c r="Z34" s="13"/>
      <c r="AA34" s="13"/>
      <c r="AB34" s="13"/>
      <c r="AC34" s="13"/>
      <c r="AD34" s="13"/>
      <c r="AE34" s="26"/>
      <c r="AF34" s="13"/>
      <c r="AG34" s="26"/>
      <c r="AH34" s="13"/>
      <c r="AI34" s="26"/>
      <c r="AJ34" s="13"/>
      <c r="AK34" s="3"/>
      <c r="AL34" s="4" t="s">
        <v>22</v>
      </c>
      <c r="AM34" s="23"/>
    </row>
    <row r="35" spans="1:39" x14ac:dyDescent="0.35">
      <c r="A35" s="107"/>
      <c r="B35" s="68" t="s">
        <v>23</v>
      </c>
      <c r="C35" s="87" t="s">
        <v>19</v>
      </c>
      <c r="D35" s="13">
        <v>2184.8000000000002</v>
      </c>
      <c r="E35" s="13"/>
      <c r="F35" s="13">
        <f t="shared" si="0"/>
        <v>2184.8000000000002</v>
      </c>
      <c r="G35" s="13"/>
      <c r="H35" s="13">
        <f t="shared" si="1"/>
        <v>2184.8000000000002</v>
      </c>
      <c r="I35" s="13">
        <v>-2184.8000000000002</v>
      </c>
      <c r="J35" s="13">
        <f t="shared" si="2"/>
        <v>0</v>
      </c>
      <c r="K35" s="13"/>
      <c r="L35" s="13">
        <f t="shared" si="3"/>
        <v>0</v>
      </c>
      <c r="M35" s="13"/>
      <c r="N35" s="70">
        <f t="shared" si="4"/>
        <v>0</v>
      </c>
      <c r="O35" s="13">
        <v>0</v>
      </c>
      <c r="P35" s="13"/>
      <c r="Q35" s="13">
        <f t="shared" si="5"/>
        <v>0</v>
      </c>
      <c r="R35" s="13"/>
      <c r="S35" s="13">
        <f t="shared" si="6"/>
        <v>0</v>
      </c>
      <c r="T35" s="13">
        <v>4871.23945</v>
      </c>
      <c r="U35" s="13">
        <f t="shared" si="7"/>
        <v>4871.23945</v>
      </c>
      <c r="V35" s="13"/>
      <c r="W35" s="13">
        <f t="shared" si="8"/>
        <v>4871.23945</v>
      </c>
      <c r="X35" s="13"/>
      <c r="Y35" s="70">
        <f t="shared" si="9"/>
        <v>4871.23945</v>
      </c>
      <c r="Z35" s="13">
        <v>0</v>
      </c>
      <c r="AA35" s="13"/>
      <c r="AB35" s="13">
        <f t="shared" si="10"/>
        <v>0</v>
      </c>
      <c r="AC35" s="13"/>
      <c r="AD35" s="13">
        <f t="shared" si="11"/>
        <v>0</v>
      </c>
      <c r="AE35" s="13"/>
      <c r="AF35" s="13">
        <f t="shared" si="12"/>
        <v>0</v>
      </c>
      <c r="AG35" s="13"/>
      <c r="AH35" s="13">
        <f t="shared" si="13"/>
        <v>0</v>
      </c>
      <c r="AI35" s="13"/>
      <c r="AJ35" s="70">
        <f t="shared" si="14"/>
        <v>0</v>
      </c>
      <c r="AK35" s="3" t="s">
        <v>35</v>
      </c>
      <c r="AM35" s="23"/>
    </row>
    <row r="36" spans="1:39" x14ac:dyDescent="0.35">
      <c r="A36" s="107"/>
      <c r="B36" s="68" t="s">
        <v>24</v>
      </c>
      <c r="C36" s="87" t="s">
        <v>19</v>
      </c>
      <c r="D36" s="13">
        <v>52435.9</v>
      </c>
      <c r="E36" s="13"/>
      <c r="F36" s="13">
        <f t="shared" si="0"/>
        <v>52435.9</v>
      </c>
      <c r="G36" s="13"/>
      <c r="H36" s="13">
        <f t="shared" si="1"/>
        <v>52435.9</v>
      </c>
      <c r="I36" s="13">
        <v>-52435.9</v>
      </c>
      <c r="J36" s="13">
        <f t="shared" si="2"/>
        <v>0</v>
      </c>
      <c r="K36" s="13"/>
      <c r="L36" s="13">
        <f t="shared" si="3"/>
        <v>0</v>
      </c>
      <c r="M36" s="13"/>
      <c r="N36" s="70">
        <f t="shared" si="4"/>
        <v>0</v>
      </c>
      <c r="O36" s="13">
        <v>0</v>
      </c>
      <c r="P36" s="13"/>
      <c r="Q36" s="13">
        <f t="shared" si="5"/>
        <v>0</v>
      </c>
      <c r="R36" s="13"/>
      <c r="S36" s="13">
        <f t="shared" si="6"/>
        <v>0</v>
      </c>
      <c r="T36" s="13">
        <v>116909.74678</v>
      </c>
      <c r="U36" s="13">
        <f t="shared" si="7"/>
        <v>116909.74678</v>
      </c>
      <c r="V36" s="13"/>
      <c r="W36" s="13">
        <f t="shared" si="8"/>
        <v>116909.74678</v>
      </c>
      <c r="X36" s="13"/>
      <c r="Y36" s="70">
        <f t="shared" si="9"/>
        <v>116909.74678</v>
      </c>
      <c r="Z36" s="13">
        <v>0</v>
      </c>
      <c r="AA36" s="13"/>
      <c r="AB36" s="13">
        <f t="shared" si="10"/>
        <v>0</v>
      </c>
      <c r="AC36" s="13"/>
      <c r="AD36" s="13">
        <f t="shared" si="11"/>
        <v>0</v>
      </c>
      <c r="AE36" s="13"/>
      <c r="AF36" s="13">
        <f t="shared" si="12"/>
        <v>0</v>
      </c>
      <c r="AG36" s="13"/>
      <c r="AH36" s="13">
        <f t="shared" si="13"/>
        <v>0</v>
      </c>
      <c r="AI36" s="13"/>
      <c r="AJ36" s="70">
        <f t="shared" si="14"/>
        <v>0</v>
      </c>
      <c r="AK36" s="3" t="s">
        <v>35</v>
      </c>
      <c r="AM36" s="23"/>
    </row>
    <row r="37" spans="1:39" ht="54.75" customHeight="1" x14ac:dyDescent="0.35">
      <c r="A37" s="107"/>
      <c r="B37" s="68" t="s">
        <v>34</v>
      </c>
      <c r="C37" s="69" t="s">
        <v>30</v>
      </c>
      <c r="D37" s="13">
        <f>D39+D40+D41</f>
        <v>575639</v>
      </c>
      <c r="E37" s="13">
        <f>E39+E40+E41</f>
        <v>0</v>
      </c>
      <c r="F37" s="13">
        <f t="shared" si="0"/>
        <v>575639</v>
      </c>
      <c r="G37" s="13">
        <f>G39+G40+G41+G42</f>
        <v>47.655029999999996</v>
      </c>
      <c r="H37" s="13">
        <f t="shared" si="1"/>
        <v>575686.65503000002</v>
      </c>
      <c r="I37" s="13">
        <f>I39+I40+I41+I42</f>
        <v>54620.700000000004</v>
      </c>
      <c r="J37" s="13">
        <f t="shared" si="2"/>
        <v>630307.35502999998</v>
      </c>
      <c r="K37" s="13">
        <f>K39+K40+K41+K42</f>
        <v>0</v>
      </c>
      <c r="L37" s="13">
        <f t="shared" si="3"/>
        <v>630307.35502999998</v>
      </c>
      <c r="M37" s="13">
        <f>M39+M40+M41+M42</f>
        <v>0</v>
      </c>
      <c r="N37" s="70">
        <f t="shared" si="4"/>
        <v>630307.35502999998</v>
      </c>
      <c r="O37" s="13">
        <f>O39+O40+O41</f>
        <v>643526.9</v>
      </c>
      <c r="P37" s="13">
        <f>P39+P40+P41</f>
        <v>0</v>
      </c>
      <c r="Q37" s="13">
        <f t="shared" si="5"/>
        <v>643526.9</v>
      </c>
      <c r="R37" s="13">
        <f>R39+R40+R41+R42</f>
        <v>0</v>
      </c>
      <c r="S37" s="13">
        <f t="shared" si="6"/>
        <v>643526.9</v>
      </c>
      <c r="T37" s="13">
        <f>T39+T40+T41+T42</f>
        <v>-121902.86122999999</v>
      </c>
      <c r="U37" s="13">
        <f t="shared" si="7"/>
        <v>521624.03877000004</v>
      </c>
      <c r="V37" s="13">
        <f>V39+V40+V41+V42</f>
        <v>0</v>
      </c>
      <c r="W37" s="13">
        <f t="shared" si="8"/>
        <v>521624.03877000004</v>
      </c>
      <c r="X37" s="13">
        <f>X39+X40+X41+X42</f>
        <v>0</v>
      </c>
      <c r="Y37" s="70">
        <f t="shared" si="9"/>
        <v>521624.03877000004</v>
      </c>
      <c r="Z37" s="13">
        <f>Z39+Z40+Z41</f>
        <v>0</v>
      </c>
      <c r="AA37" s="13">
        <f>AA39+AA40+AA41</f>
        <v>0</v>
      </c>
      <c r="AB37" s="13">
        <f t="shared" si="10"/>
        <v>0</v>
      </c>
      <c r="AC37" s="13">
        <f>AC39+AC40+AC41+AC42</f>
        <v>0</v>
      </c>
      <c r="AD37" s="13">
        <f t="shared" si="11"/>
        <v>0</v>
      </c>
      <c r="AE37" s="13">
        <f>AE39+AE40+AE41+AE42</f>
        <v>0</v>
      </c>
      <c r="AF37" s="13">
        <f t="shared" si="12"/>
        <v>0</v>
      </c>
      <c r="AG37" s="13">
        <f>AG39+AG40+AG41+AG42</f>
        <v>0</v>
      </c>
      <c r="AH37" s="13">
        <f t="shared" si="13"/>
        <v>0</v>
      </c>
      <c r="AI37" s="13">
        <f>AI39+AI40+AI41+AI42</f>
        <v>0</v>
      </c>
      <c r="AJ37" s="70">
        <f t="shared" si="14"/>
        <v>0</v>
      </c>
      <c r="AM37" s="23"/>
    </row>
    <row r="38" spans="1:39" x14ac:dyDescent="0.35">
      <c r="A38" s="86"/>
      <c r="B38" s="68" t="s">
        <v>20</v>
      </c>
      <c r="C38" s="87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70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70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70"/>
      <c r="AM38" s="23"/>
    </row>
    <row r="39" spans="1:39" s="1" customFormat="1" hidden="1" x14ac:dyDescent="0.35">
      <c r="A39" s="24"/>
      <c r="B39" s="22" t="s">
        <v>21</v>
      </c>
      <c r="C39" s="27"/>
      <c r="D39" s="13">
        <v>700.2</v>
      </c>
      <c r="E39" s="13"/>
      <c r="F39" s="13">
        <f t="shared" si="0"/>
        <v>700.2</v>
      </c>
      <c r="G39" s="13"/>
      <c r="H39" s="13">
        <f t="shared" si="1"/>
        <v>700.2</v>
      </c>
      <c r="I39" s="13"/>
      <c r="J39" s="13">
        <f t="shared" si="2"/>
        <v>700.2</v>
      </c>
      <c r="K39" s="13"/>
      <c r="L39" s="13">
        <f t="shared" si="3"/>
        <v>700.2</v>
      </c>
      <c r="M39" s="26"/>
      <c r="N39" s="13">
        <f t="shared" si="4"/>
        <v>700.2</v>
      </c>
      <c r="O39" s="13">
        <v>643.5</v>
      </c>
      <c r="P39" s="13"/>
      <c r="Q39" s="13">
        <f t="shared" si="5"/>
        <v>643.5</v>
      </c>
      <c r="R39" s="13"/>
      <c r="S39" s="13">
        <f t="shared" si="6"/>
        <v>643.5</v>
      </c>
      <c r="T39" s="13">
        <f>-121.903+0.028</f>
        <v>-121.875</v>
      </c>
      <c r="U39" s="13">
        <f t="shared" si="7"/>
        <v>521.625</v>
      </c>
      <c r="V39" s="13"/>
      <c r="W39" s="13">
        <f t="shared" si="8"/>
        <v>521.625</v>
      </c>
      <c r="X39" s="26"/>
      <c r="Y39" s="13">
        <f t="shared" si="9"/>
        <v>521.625</v>
      </c>
      <c r="Z39" s="13">
        <v>0</v>
      </c>
      <c r="AA39" s="13"/>
      <c r="AB39" s="13">
        <f t="shared" si="10"/>
        <v>0</v>
      </c>
      <c r="AC39" s="13"/>
      <c r="AD39" s="13">
        <f t="shared" si="11"/>
        <v>0</v>
      </c>
      <c r="AE39" s="13"/>
      <c r="AF39" s="13">
        <f t="shared" si="12"/>
        <v>0</v>
      </c>
      <c r="AG39" s="13"/>
      <c r="AH39" s="13">
        <f t="shared" si="13"/>
        <v>0</v>
      </c>
      <c r="AI39" s="26"/>
      <c r="AJ39" s="13">
        <f t="shared" si="14"/>
        <v>0</v>
      </c>
      <c r="AK39" s="3" t="s">
        <v>35</v>
      </c>
      <c r="AL39" s="4" t="s">
        <v>22</v>
      </c>
      <c r="AM39" s="23"/>
    </row>
    <row r="40" spans="1:39" x14ac:dyDescent="0.35">
      <c r="A40" s="86"/>
      <c r="B40" s="68" t="s">
        <v>23</v>
      </c>
      <c r="C40" s="87" t="s">
        <v>19</v>
      </c>
      <c r="D40" s="13">
        <v>22997.599999999999</v>
      </c>
      <c r="E40" s="13"/>
      <c r="F40" s="13">
        <f t="shared" si="0"/>
        <v>22997.599999999999</v>
      </c>
      <c r="G40" s="13"/>
      <c r="H40" s="13">
        <f t="shared" si="1"/>
        <v>22997.599999999999</v>
      </c>
      <c r="I40" s="13">
        <v>2184.8000000000002</v>
      </c>
      <c r="J40" s="13">
        <f t="shared" si="2"/>
        <v>25182.399999999998</v>
      </c>
      <c r="K40" s="13"/>
      <c r="L40" s="13">
        <f t="shared" si="3"/>
        <v>25182.399999999998</v>
      </c>
      <c r="M40" s="13"/>
      <c r="N40" s="70">
        <f t="shared" si="4"/>
        <v>25182.399999999998</v>
      </c>
      <c r="O40" s="13">
        <v>25715.3</v>
      </c>
      <c r="P40" s="13"/>
      <c r="Q40" s="13">
        <f t="shared" si="5"/>
        <v>25715.3</v>
      </c>
      <c r="R40" s="13"/>
      <c r="S40" s="13">
        <f t="shared" si="6"/>
        <v>25715.3</v>
      </c>
      <c r="T40" s="13">
        <v>-4871.23945</v>
      </c>
      <c r="U40" s="13">
        <f t="shared" si="7"/>
        <v>20844.060549999998</v>
      </c>
      <c r="V40" s="13"/>
      <c r="W40" s="13">
        <f t="shared" si="8"/>
        <v>20844.060549999998</v>
      </c>
      <c r="X40" s="13"/>
      <c r="Y40" s="70">
        <f t="shared" si="9"/>
        <v>20844.060549999998</v>
      </c>
      <c r="Z40" s="13">
        <v>0</v>
      </c>
      <c r="AA40" s="13"/>
      <c r="AB40" s="13">
        <f t="shared" si="10"/>
        <v>0</v>
      </c>
      <c r="AC40" s="13"/>
      <c r="AD40" s="13">
        <f t="shared" si="11"/>
        <v>0</v>
      </c>
      <c r="AE40" s="13"/>
      <c r="AF40" s="13">
        <f t="shared" si="12"/>
        <v>0</v>
      </c>
      <c r="AG40" s="13"/>
      <c r="AH40" s="13">
        <f t="shared" si="13"/>
        <v>0</v>
      </c>
      <c r="AI40" s="13"/>
      <c r="AJ40" s="70">
        <f t="shared" si="14"/>
        <v>0</v>
      </c>
      <c r="AK40" s="3" t="s">
        <v>35</v>
      </c>
      <c r="AM40" s="23"/>
    </row>
    <row r="41" spans="1:39" x14ac:dyDescent="0.35">
      <c r="A41" s="86"/>
      <c r="B41" s="68" t="s">
        <v>24</v>
      </c>
      <c r="C41" s="87" t="s">
        <v>19</v>
      </c>
      <c r="D41" s="13">
        <v>551941.19999999995</v>
      </c>
      <c r="E41" s="13"/>
      <c r="F41" s="13">
        <f t="shared" si="0"/>
        <v>551941.19999999995</v>
      </c>
      <c r="G41" s="13"/>
      <c r="H41" s="13">
        <f t="shared" si="1"/>
        <v>551941.19999999995</v>
      </c>
      <c r="I41" s="13">
        <v>52435.9</v>
      </c>
      <c r="J41" s="13">
        <f t="shared" si="2"/>
        <v>604377.1</v>
      </c>
      <c r="K41" s="13"/>
      <c r="L41" s="13">
        <f t="shared" si="3"/>
        <v>604377.1</v>
      </c>
      <c r="M41" s="13"/>
      <c r="N41" s="70">
        <f t="shared" si="4"/>
        <v>604377.1</v>
      </c>
      <c r="O41" s="13">
        <v>617168.1</v>
      </c>
      <c r="P41" s="13"/>
      <c r="Q41" s="13">
        <f t="shared" si="5"/>
        <v>617168.1</v>
      </c>
      <c r="R41" s="13"/>
      <c r="S41" s="13">
        <f t="shared" si="6"/>
        <v>617168.1</v>
      </c>
      <c r="T41" s="13">
        <v>-116909.74678</v>
      </c>
      <c r="U41" s="13">
        <f t="shared" si="7"/>
        <v>500258.35321999999</v>
      </c>
      <c r="V41" s="13"/>
      <c r="W41" s="13">
        <f t="shared" si="8"/>
        <v>500258.35321999999</v>
      </c>
      <c r="X41" s="13"/>
      <c r="Y41" s="70">
        <f t="shared" si="9"/>
        <v>500258.35321999999</v>
      </c>
      <c r="Z41" s="13">
        <v>0</v>
      </c>
      <c r="AA41" s="13"/>
      <c r="AB41" s="13">
        <f t="shared" si="10"/>
        <v>0</v>
      </c>
      <c r="AC41" s="13"/>
      <c r="AD41" s="13">
        <f t="shared" si="11"/>
        <v>0</v>
      </c>
      <c r="AE41" s="13"/>
      <c r="AF41" s="13">
        <f t="shared" si="12"/>
        <v>0</v>
      </c>
      <c r="AG41" s="13"/>
      <c r="AH41" s="13">
        <f t="shared" si="13"/>
        <v>0</v>
      </c>
      <c r="AI41" s="13"/>
      <c r="AJ41" s="70">
        <f t="shared" si="14"/>
        <v>0</v>
      </c>
      <c r="AK41" s="3" t="s">
        <v>35</v>
      </c>
      <c r="AM41" s="23"/>
    </row>
    <row r="42" spans="1:39" x14ac:dyDescent="0.35">
      <c r="A42" s="86"/>
      <c r="B42" s="68" t="s">
        <v>25</v>
      </c>
      <c r="C42" s="87" t="s">
        <v>19</v>
      </c>
      <c r="D42" s="13"/>
      <c r="E42" s="13"/>
      <c r="F42" s="13"/>
      <c r="G42" s="13">
        <v>47.655029999999996</v>
      </c>
      <c r="H42" s="13">
        <f t="shared" si="1"/>
        <v>47.655029999999996</v>
      </c>
      <c r="I42" s="13"/>
      <c r="J42" s="13">
        <f t="shared" si="2"/>
        <v>47.655029999999996</v>
      </c>
      <c r="K42" s="13"/>
      <c r="L42" s="13">
        <f t="shared" si="3"/>
        <v>47.655029999999996</v>
      </c>
      <c r="M42" s="13"/>
      <c r="N42" s="70">
        <f t="shared" si="4"/>
        <v>47.655029999999996</v>
      </c>
      <c r="O42" s="13"/>
      <c r="P42" s="13"/>
      <c r="Q42" s="13"/>
      <c r="R42" s="13"/>
      <c r="S42" s="13">
        <f t="shared" si="6"/>
        <v>0</v>
      </c>
      <c r="T42" s="13"/>
      <c r="U42" s="13">
        <f t="shared" si="7"/>
        <v>0</v>
      </c>
      <c r="V42" s="13"/>
      <c r="W42" s="13">
        <f t="shared" si="8"/>
        <v>0</v>
      </c>
      <c r="X42" s="13"/>
      <c r="Y42" s="70">
        <f t="shared" si="9"/>
        <v>0</v>
      </c>
      <c r="Z42" s="13"/>
      <c r="AA42" s="13"/>
      <c r="AB42" s="13"/>
      <c r="AC42" s="13"/>
      <c r="AD42" s="13">
        <f t="shared" si="11"/>
        <v>0</v>
      </c>
      <c r="AE42" s="13"/>
      <c r="AF42" s="13">
        <f t="shared" si="12"/>
        <v>0</v>
      </c>
      <c r="AG42" s="13"/>
      <c r="AH42" s="13">
        <f t="shared" si="13"/>
        <v>0</v>
      </c>
      <c r="AI42" s="13"/>
      <c r="AJ42" s="70">
        <f t="shared" si="14"/>
        <v>0</v>
      </c>
      <c r="AM42" s="23"/>
    </row>
    <row r="43" spans="1:39" ht="36" customHeight="1" x14ac:dyDescent="0.35">
      <c r="A43" s="106" t="s">
        <v>36</v>
      </c>
      <c r="B43" s="110" t="s">
        <v>37</v>
      </c>
      <c r="C43" s="85" t="s">
        <v>28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70">
        <f t="shared" si="4"/>
        <v>0</v>
      </c>
      <c r="O43" s="13"/>
      <c r="P43" s="13"/>
      <c r="Q43" s="13"/>
      <c r="R43" s="13"/>
      <c r="S43" s="13"/>
      <c r="T43" s="13"/>
      <c r="U43" s="13"/>
      <c r="V43" s="13"/>
      <c r="W43" s="13"/>
      <c r="X43" s="13">
        <v>115889.451</v>
      </c>
      <c r="Y43" s="70">
        <f t="shared" si="9"/>
        <v>115889.451</v>
      </c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70">
        <f t="shared" si="14"/>
        <v>0</v>
      </c>
      <c r="AK43" s="3" t="s">
        <v>38</v>
      </c>
      <c r="AM43" s="23"/>
    </row>
    <row r="44" spans="1:39" ht="49.5" customHeight="1" x14ac:dyDescent="0.35">
      <c r="A44" s="109"/>
      <c r="B44" s="111"/>
      <c r="C44" s="69" t="s">
        <v>30</v>
      </c>
      <c r="D44" s="13">
        <f>D46+D47</f>
        <v>847361.4</v>
      </c>
      <c r="E44" s="13">
        <f>E46+E47</f>
        <v>0</v>
      </c>
      <c r="F44" s="13">
        <f t="shared" si="0"/>
        <v>847361.4</v>
      </c>
      <c r="G44" s="13">
        <f>G46+G47+G48</f>
        <v>6.1449999999999998E-2</v>
      </c>
      <c r="H44" s="13">
        <f t="shared" si="1"/>
        <v>847361.46145000006</v>
      </c>
      <c r="I44" s="13">
        <f>I46+I47+I48</f>
        <v>0</v>
      </c>
      <c r="J44" s="13">
        <f t="shared" si="2"/>
        <v>847361.46145000006</v>
      </c>
      <c r="K44" s="13">
        <f>K46+K47+K48</f>
        <v>0</v>
      </c>
      <c r="L44" s="13">
        <f t="shared" si="3"/>
        <v>847361.46145000006</v>
      </c>
      <c r="M44" s="13">
        <f>M46+M47+M48</f>
        <v>0</v>
      </c>
      <c r="N44" s="70">
        <f t="shared" si="4"/>
        <v>847361.46145000006</v>
      </c>
      <c r="O44" s="13">
        <f>O46+O47</f>
        <v>606016.19999999995</v>
      </c>
      <c r="P44" s="13">
        <f>P46+P47</f>
        <v>0</v>
      </c>
      <c r="Q44" s="13">
        <f t="shared" si="5"/>
        <v>606016.19999999995</v>
      </c>
      <c r="R44" s="13">
        <f>R46+R47+R48</f>
        <v>0</v>
      </c>
      <c r="S44" s="13">
        <f t="shared" si="6"/>
        <v>606016.19999999995</v>
      </c>
      <c r="T44" s="13">
        <f>T46+T47+T48</f>
        <v>-2.9000000000000001E-2</v>
      </c>
      <c r="U44" s="13">
        <f t="shared" si="7"/>
        <v>606016.17099999997</v>
      </c>
      <c r="V44" s="13">
        <f>V46+V47+V48</f>
        <v>0</v>
      </c>
      <c r="W44" s="13">
        <f t="shared" si="8"/>
        <v>606016.17099999997</v>
      </c>
      <c r="X44" s="13">
        <f>X46+X47+X48</f>
        <v>-195815.851</v>
      </c>
      <c r="Y44" s="70">
        <f t="shared" si="9"/>
        <v>410200.31999999995</v>
      </c>
      <c r="Z44" s="13">
        <f>Z46+Z47</f>
        <v>0</v>
      </c>
      <c r="AA44" s="13">
        <f>AA46+AA47</f>
        <v>0</v>
      </c>
      <c r="AB44" s="13">
        <f t="shared" si="10"/>
        <v>0</v>
      </c>
      <c r="AC44" s="13">
        <f>AC46+AC47+AC48</f>
        <v>0</v>
      </c>
      <c r="AD44" s="13">
        <f t="shared" si="11"/>
        <v>0</v>
      </c>
      <c r="AE44" s="13">
        <f>AE46+AE47+AE48</f>
        <v>0</v>
      </c>
      <c r="AF44" s="13">
        <f t="shared" si="12"/>
        <v>0</v>
      </c>
      <c r="AG44" s="13">
        <f>AG46+AG47+AG48</f>
        <v>0</v>
      </c>
      <c r="AH44" s="13">
        <f t="shared" si="13"/>
        <v>0</v>
      </c>
      <c r="AI44" s="13">
        <f>AI46+AI47+AI48</f>
        <v>0</v>
      </c>
      <c r="AJ44" s="70">
        <f t="shared" si="14"/>
        <v>0</v>
      </c>
      <c r="AM44" s="23"/>
    </row>
    <row r="45" spans="1:39" x14ac:dyDescent="0.35">
      <c r="A45" s="86"/>
      <c r="B45" s="68" t="s">
        <v>20</v>
      </c>
      <c r="C45" s="87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70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70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70"/>
      <c r="AM45" s="23"/>
    </row>
    <row r="46" spans="1:39" s="1" customFormat="1" hidden="1" x14ac:dyDescent="0.35">
      <c r="A46" s="24"/>
      <c r="B46" s="22" t="s">
        <v>21</v>
      </c>
      <c r="C46" s="27"/>
      <c r="D46" s="13">
        <v>847.3</v>
      </c>
      <c r="E46" s="13"/>
      <c r="F46" s="13">
        <f t="shared" si="0"/>
        <v>847.3</v>
      </c>
      <c r="G46" s="13"/>
      <c r="H46" s="13">
        <f t="shared" si="1"/>
        <v>847.3</v>
      </c>
      <c r="I46" s="13"/>
      <c r="J46" s="13">
        <f t="shared" si="2"/>
        <v>847.3</v>
      </c>
      <c r="K46" s="13"/>
      <c r="L46" s="13">
        <f t="shared" si="3"/>
        <v>847.3</v>
      </c>
      <c r="M46" s="26"/>
      <c r="N46" s="13">
        <f t="shared" si="4"/>
        <v>847.3</v>
      </c>
      <c r="O46" s="13">
        <v>331205.39999999997</v>
      </c>
      <c r="P46" s="13"/>
      <c r="Q46" s="13">
        <f t="shared" si="5"/>
        <v>331205.39999999997</v>
      </c>
      <c r="R46" s="13"/>
      <c r="S46" s="13">
        <f t="shared" si="6"/>
        <v>331205.39999999997</v>
      </c>
      <c r="T46" s="13">
        <v>-2.9000000000000001E-2</v>
      </c>
      <c r="U46" s="13">
        <f t="shared" si="7"/>
        <v>331205.37099999998</v>
      </c>
      <c r="V46" s="13"/>
      <c r="W46" s="13">
        <f t="shared" si="8"/>
        <v>331205.37099999998</v>
      </c>
      <c r="X46" s="26">
        <f>-115889.451-79926.4</f>
        <v>-195815.851</v>
      </c>
      <c r="Y46" s="13">
        <f t="shared" si="9"/>
        <v>135389.51999999999</v>
      </c>
      <c r="Z46" s="13">
        <v>0</v>
      </c>
      <c r="AA46" s="13"/>
      <c r="AB46" s="13">
        <f t="shared" si="10"/>
        <v>0</v>
      </c>
      <c r="AC46" s="13"/>
      <c r="AD46" s="13">
        <f t="shared" si="11"/>
        <v>0</v>
      </c>
      <c r="AE46" s="13"/>
      <c r="AF46" s="13">
        <f t="shared" si="12"/>
        <v>0</v>
      </c>
      <c r="AG46" s="13"/>
      <c r="AH46" s="13">
        <f t="shared" si="13"/>
        <v>0</v>
      </c>
      <c r="AI46" s="26"/>
      <c r="AJ46" s="13">
        <f t="shared" si="14"/>
        <v>0</v>
      </c>
      <c r="AK46" s="3" t="s">
        <v>38</v>
      </c>
      <c r="AL46" s="4" t="s">
        <v>22</v>
      </c>
      <c r="AM46" s="23"/>
    </row>
    <row r="47" spans="1:39" x14ac:dyDescent="0.35">
      <c r="A47" s="86"/>
      <c r="B47" s="68" t="s">
        <v>23</v>
      </c>
      <c r="C47" s="87" t="s">
        <v>19</v>
      </c>
      <c r="D47" s="13">
        <v>846514.1</v>
      </c>
      <c r="E47" s="13"/>
      <c r="F47" s="13">
        <f t="shared" si="0"/>
        <v>846514.1</v>
      </c>
      <c r="G47" s="13"/>
      <c r="H47" s="13">
        <f t="shared" si="1"/>
        <v>846514.1</v>
      </c>
      <c r="I47" s="13"/>
      <c r="J47" s="13">
        <f t="shared" si="2"/>
        <v>846514.1</v>
      </c>
      <c r="K47" s="13"/>
      <c r="L47" s="13">
        <f t="shared" si="3"/>
        <v>846514.1</v>
      </c>
      <c r="M47" s="13"/>
      <c r="N47" s="70">
        <f t="shared" si="4"/>
        <v>846514.1</v>
      </c>
      <c r="O47" s="13">
        <v>274810.8</v>
      </c>
      <c r="P47" s="13"/>
      <c r="Q47" s="13">
        <f t="shared" si="5"/>
        <v>274810.8</v>
      </c>
      <c r="R47" s="13"/>
      <c r="S47" s="13">
        <f t="shared" si="6"/>
        <v>274810.8</v>
      </c>
      <c r="T47" s="13"/>
      <c r="U47" s="13">
        <f t="shared" si="7"/>
        <v>274810.8</v>
      </c>
      <c r="V47" s="13"/>
      <c r="W47" s="13">
        <f t="shared" si="8"/>
        <v>274810.8</v>
      </c>
      <c r="X47" s="13"/>
      <c r="Y47" s="70">
        <f t="shared" si="9"/>
        <v>274810.8</v>
      </c>
      <c r="Z47" s="13">
        <v>0</v>
      </c>
      <c r="AA47" s="13"/>
      <c r="AB47" s="13">
        <f t="shared" si="10"/>
        <v>0</v>
      </c>
      <c r="AC47" s="13"/>
      <c r="AD47" s="13">
        <f t="shared" si="11"/>
        <v>0</v>
      </c>
      <c r="AE47" s="13"/>
      <c r="AF47" s="13">
        <f t="shared" si="12"/>
        <v>0</v>
      </c>
      <c r="AG47" s="13"/>
      <c r="AH47" s="13">
        <f t="shared" si="13"/>
        <v>0</v>
      </c>
      <c r="AI47" s="13"/>
      <c r="AJ47" s="70">
        <f t="shared" si="14"/>
        <v>0</v>
      </c>
      <c r="AK47" s="3" t="s">
        <v>29</v>
      </c>
      <c r="AM47" s="23"/>
    </row>
    <row r="48" spans="1:39" x14ac:dyDescent="0.35">
      <c r="A48" s="86"/>
      <c r="B48" s="68" t="s">
        <v>25</v>
      </c>
      <c r="C48" s="87" t="s">
        <v>19</v>
      </c>
      <c r="D48" s="13"/>
      <c r="E48" s="13"/>
      <c r="F48" s="13"/>
      <c r="G48" s="13">
        <v>6.1449999999999998E-2</v>
      </c>
      <c r="H48" s="13">
        <f t="shared" si="1"/>
        <v>6.1449999999999998E-2</v>
      </c>
      <c r="I48" s="13"/>
      <c r="J48" s="13">
        <f t="shared" si="2"/>
        <v>6.1449999999999998E-2</v>
      </c>
      <c r="K48" s="13"/>
      <c r="L48" s="13">
        <f t="shared" si="3"/>
        <v>6.1449999999999998E-2</v>
      </c>
      <c r="M48" s="13"/>
      <c r="N48" s="70">
        <f t="shared" si="4"/>
        <v>6.1449999999999998E-2</v>
      </c>
      <c r="O48" s="13"/>
      <c r="P48" s="13"/>
      <c r="Q48" s="13"/>
      <c r="R48" s="13"/>
      <c r="S48" s="13">
        <f t="shared" si="6"/>
        <v>0</v>
      </c>
      <c r="T48" s="13"/>
      <c r="U48" s="13">
        <f t="shared" si="7"/>
        <v>0</v>
      </c>
      <c r="V48" s="13"/>
      <c r="W48" s="13">
        <f t="shared" si="8"/>
        <v>0</v>
      </c>
      <c r="X48" s="13"/>
      <c r="Y48" s="70">
        <f t="shared" si="9"/>
        <v>0</v>
      </c>
      <c r="Z48" s="13"/>
      <c r="AA48" s="13"/>
      <c r="AB48" s="13"/>
      <c r="AC48" s="13"/>
      <c r="AD48" s="13">
        <f t="shared" si="11"/>
        <v>0</v>
      </c>
      <c r="AE48" s="13"/>
      <c r="AF48" s="13">
        <f t="shared" si="12"/>
        <v>0</v>
      </c>
      <c r="AG48" s="13"/>
      <c r="AH48" s="13">
        <f t="shared" si="13"/>
        <v>0</v>
      </c>
      <c r="AI48" s="13"/>
      <c r="AJ48" s="70">
        <f t="shared" si="14"/>
        <v>0</v>
      </c>
      <c r="AK48" s="3" t="s">
        <v>39</v>
      </c>
      <c r="AM48" s="23"/>
    </row>
    <row r="49" spans="1:39" s="1" customFormat="1" ht="54" hidden="1" x14ac:dyDescent="0.35">
      <c r="A49" s="11" t="s">
        <v>40</v>
      </c>
      <c r="B49" s="22" t="s">
        <v>41</v>
      </c>
      <c r="C49" s="28" t="s">
        <v>30</v>
      </c>
      <c r="D49" s="13">
        <f>D51</f>
        <v>581.1</v>
      </c>
      <c r="E49" s="13">
        <f>E51</f>
        <v>0</v>
      </c>
      <c r="F49" s="13">
        <f t="shared" si="0"/>
        <v>581.1</v>
      </c>
      <c r="G49" s="13">
        <f>G51</f>
        <v>1.6619999999999999E-2</v>
      </c>
      <c r="H49" s="13">
        <f t="shared" si="1"/>
        <v>581.11662000000001</v>
      </c>
      <c r="I49" s="13">
        <f>I51</f>
        <v>0</v>
      </c>
      <c r="J49" s="13">
        <f t="shared" si="2"/>
        <v>581.11662000000001</v>
      </c>
      <c r="K49" s="13">
        <f>K51</f>
        <v>0</v>
      </c>
      <c r="L49" s="13">
        <f t="shared" si="3"/>
        <v>581.11662000000001</v>
      </c>
      <c r="M49" s="26">
        <f>M51</f>
        <v>-581.11699999999996</v>
      </c>
      <c r="N49" s="13">
        <f t="shared" si="4"/>
        <v>-3.7999999995008693E-4</v>
      </c>
      <c r="O49" s="13">
        <f>O51</f>
        <v>0</v>
      </c>
      <c r="P49" s="13">
        <f>P51</f>
        <v>0</v>
      </c>
      <c r="Q49" s="13">
        <f t="shared" si="5"/>
        <v>0</v>
      </c>
      <c r="R49" s="13">
        <f>R51</f>
        <v>0</v>
      </c>
      <c r="S49" s="13">
        <f t="shared" si="6"/>
        <v>0</v>
      </c>
      <c r="T49" s="13">
        <f>T51</f>
        <v>0</v>
      </c>
      <c r="U49" s="13">
        <f t="shared" si="7"/>
        <v>0</v>
      </c>
      <c r="V49" s="13">
        <f>V51</f>
        <v>0</v>
      </c>
      <c r="W49" s="13">
        <f t="shared" si="8"/>
        <v>0</v>
      </c>
      <c r="X49" s="26">
        <f>X51</f>
        <v>0</v>
      </c>
      <c r="Y49" s="13">
        <f t="shared" si="9"/>
        <v>0</v>
      </c>
      <c r="Z49" s="13">
        <f>Z51</f>
        <v>0</v>
      </c>
      <c r="AA49" s="13">
        <f>AA51</f>
        <v>0</v>
      </c>
      <c r="AB49" s="13">
        <f t="shared" si="10"/>
        <v>0</v>
      </c>
      <c r="AC49" s="13">
        <f>AC51</f>
        <v>0</v>
      </c>
      <c r="AD49" s="13">
        <f t="shared" si="11"/>
        <v>0</v>
      </c>
      <c r="AE49" s="13">
        <f>AE51</f>
        <v>0</v>
      </c>
      <c r="AF49" s="13">
        <f t="shared" si="12"/>
        <v>0</v>
      </c>
      <c r="AG49" s="13">
        <f>AG51</f>
        <v>0</v>
      </c>
      <c r="AH49" s="13">
        <f t="shared" si="13"/>
        <v>0</v>
      </c>
      <c r="AI49" s="26">
        <f>AI51</f>
        <v>0</v>
      </c>
      <c r="AJ49" s="13">
        <f t="shared" si="14"/>
        <v>0</v>
      </c>
      <c r="AK49" s="3"/>
      <c r="AL49" t="s">
        <v>22</v>
      </c>
      <c r="AM49" s="23"/>
    </row>
    <row r="50" spans="1:39" s="1" customFormat="1" hidden="1" x14ac:dyDescent="0.35">
      <c r="A50" s="24"/>
      <c r="B50" s="22" t="s">
        <v>20</v>
      </c>
      <c r="C50" s="27"/>
      <c r="D50" s="13"/>
      <c r="E50" s="13"/>
      <c r="F50" s="13"/>
      <c r="G50" s="13"/>
      <c r="H50" s="13"/>
      <c r="I50" s="13"/>
      <c r="J50" s="13"/>
      <c r="K50" s="13"/>
      <c r="L50" s="13"/>
      <c r="M50" s="26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26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26"/>
      <c r="AJ50" s="13"/>
      <c r="AK50" s="3"/>
      <c r="AL50" s="4" t="s">
        <v>22</v>
      </c>
      <c r="AM50" s="23"/>
    </row>
    <row r="51" spans="1:39" s="1" customFormat="1" hidden="1" x14ac:dyDescent="0.35">
      <c r="A51" s="24"/>
      <c r="B51" s="22" t="s">
        <v>25</v>
      </c>
      <c r="C51" s="27" t="s">
        <v>19</v>
      </c>
      <c r="D51" s="13">
        <v>581.1</v>
      </c>
      <c r="E51" s="13"/>
      <c r="F51" s="13">
        <f t="shared" si="0"/>
        <v>581.1</v>
      </c>
      <c r="G51" s="13">
        <v>1.6619999999999999E-2</v>
      </c>
      <c r="H51" s="13">
        <f t="shared" si="1"/>
        <v>581.11662000000001</v>
      </c>
      <c r="I51" s="13"/>
      <c r="J51" s="13">
        <f t="shared" si="2"/>
        <v>581.11662000000001</v>
      </c>
      <c r="K51" s="13"/>
      <c r="L51" s="13">
        <f t="shared" si="3"/>
        <v>581.11662000000001</v>
      </c>
      <c r="M51" s="26">
        <v>-581.11699999999996</v>
      </c>
      <c r="N51" s="13">
        <f t="shared" si="4"/>
        <v>-3.7999999995008693E-4</v>
      </c>
      <c r="O51" s="13">
        <v>0</v>
      </c>
      <c r="P51" s="13"/>
      <c r="Q51" s="13">
        <f t="shared" si="5"/>
        <v>0</v>
      </c>
      <c r="R51" s="13"/>
      <c r="S51" s="13">
        <f t="shared" si="6"/>
        <v>0</v>
      </c>
      <c r="T51" s="13"/>
      <c r="U51" s="13">
        <f t="shared" si="7"/>
        <v>0</v>
      </c>
      <c r="V51" s="13"/>
      <c r="W51" s="13">
        <f t="shared" si="8"/>
        <v>0</v>
      </c>
      <c r="X51" s="26"/>
      <c r="Y51" s="13">
        <f t="shared" si="9"/>
        <v>0</v>
      </c>
      <c r="Z51" s="13">
        <v>0</v>
      </c>
      <c r="AA51" s="13"/>
      <c r="AB51" s="13">
        <f t="shared" si="10"/>
        <v>0</v>
      </c>
      <c r="AC51" s="13"/>
      <c r="AD51" s="13">
        <f t="shared" si="11"/>
        <v>0</v>
      </c>
      <c r="AE51" s="13"/>
      <c r="AF51" s="13">
        <f t="shared" si="12"/>
        <v>0</v>
      </c>
      <c r="AG51" s="13"/>
      <c r="AH51" s="13">
        <f t="shared" si="13"/>
        <v>0</v>
      </c>
      <c r="AI51" s="26"/>
      <c r="AJ51" s="13">
        <f t="shared" si="14"/>
        <v>0</v>
      </c>
      <c r="AK51" s="3" t="s">
        <v>42</v>
      </c>
      <c r="AL51" s="4" t="s">
        <v>22</v>
      </c>
      <c r="AM51" s="23"/>
    </row>
    <row r="52" spans="1:39" ht="54" x14ac:dyDescent="0.35">
      <c r="A52" s="67" t="s">
        <v>40</v>
      </c>
      <c r="B52" s="68" t="s">
        <v>43</v>
      </c>
      <c r="C52" s="69" t="s">
        <v>30</v>
      </c>
      <c r="D52" s="13">
        <v>33334.6</v>
      </c>
      <c r="E52" s="13"/>
      <c r="F52" s="13">
        <f t="shared" si="0"/>
        <v>33334.6</v>
      </c>
      <c r="G52" s="13"/>
      <c r="H52" s="13">
        <f t="shared" si="1"/>
        <v>33334.6</v>
      </c>
      <c r="I52" s="13"/>
      <c r="J52" s="13">
        <f t="shared" si="2"/>
        <v>33334.6</v>
      </c>
      <c r="K52" s="13"/>
      <c r="L52" s="13">
        <f t="shared" si="3"/>
        <v>33334.6</v>
      </c>
      <c r="M52" s="13">
        <f>M54+M55</f>
        <v>-26811.690000000002</v>
      </c>
      <c r="N52" s="70">
        <f t="shared" si="4"/>
        <v>6522.9099999999962</v>
      </c>
      <c r="O52" s="13">
        <v>65000</v>
      </c>
      <c r="P52" s="13"/>
      <c r="Q52" s="13">
        <f t="shared" si="5"/>
        <v>65000</v>
      </c>
      <c r="R52" s="13"/>
      <c r="S52" s="13">
        <f t="shared" si="6"/>
        <v>65000</v>
      </c>
      <c r="T52" s="13"/>
      <c r="U52" s="13">
        <f t="shared" si="7"/>
        <v>65000</v>
      </c>
      <c r="V52" s="13"/>
      <c r="W52" s="13">
        <f t="shared" si="8"/>
        <v>65000</v>
      </c>
      <c r="X52" s="13">
        <f>X54+X55</f>
        <v>107319.20699999999</v>
      </c>
      <c r="Y52" s="70">
        <f t="shared" si="9"/>
        <v>172319.20699999999</v>
      </c>
      <c r="Z52" s="13">
        <v>0</v>
      </c>
      <c r="AA52" s="13"/>
      <c r="AB52" s="13">
        <f t="shared" si="10"/>
        <v>0</v>
      </c>
      <c r="AC52" s="13"/>
      <c r="AD52" s="13">
        <f t="shared" si="11"/>
        <v>0</v>
      </c>
      <c r="AE52" s="13"/>
      <c r="AF52" s="13">
        <f t="shared" si="12"/>
        <v>0</v>
      </c>
      <c r="AG52" s="13"/>
      <c r="AH52" s="13">
        <f t="shared" si="13"/>
        <v>0</v>
      </c>
      <c r="AI52" s="13">
        <f>AI54+AI55</f>
        <v>26106.812999999998</v>
      </c>
      <c r="AJ52" s="70">
        <f t="shared" si="14"/>
        <v>26106.812999999998</v>
      </c>
      <c r="AM52" s="23"/>
    </row>
    <row r="53" spans="1:39" x14ac:dyDescent="0.35">
      <c r="A53" s="67"/>
      <c r="B53" s="68" t="s">
        <v>20</v>
      </c>
      <c r="C53" s="87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70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70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70"/>
      <c r="AM53" s="23"/>
    </row>
    <row r="54" spans="1:39" s="1" customFormat="1" hidden="1" x14ac:dyDescent="0.35">
      <c r="A54" s="24"/>
      <c r="B54" s="22" t="s">
        <v>21</v>
      </c>
      <c r="C54" s="27"/>
      <c r="D54" s="13">
        <v>33334.6</v>
      </c>
      <c r="E54" s="13"/>
      <c r="F54" s="13">
        <f t="shared" si="0"/>
        <v>33334.6</v>
      </c>
      <c r="G54" s="13"/>
      <c r="H54" s="13">
        <f t="shared" si="1"/>
        <v>33334.6</v>
      </c>
      <c r="I54" s="13"/>
      <c r="J54" s="13">
        <f t="shared" si="2"/>
        <v>33334.6</v>
      </c>
      <c r="K54" s="13"/>
      <c r="L54" s="13">
        <f t="shared" si="3"/>
        <v>33334.6</v>
      </c>
      <c r="M54" s="26">
        <v>-27392.807000000001</v>
      </c>
      <c r="N54" s="13">
        <f t="shared" si="4"/>
        <v>5941.7929999999978</v>
      </c>
      <c r="O54" s="13">
        <v>65000</v>
      </c>
      <c r="P54" s="13"/>
      <c r="Q54" s="13">
        <f t="shared" si="5"/>
        <v>65000</v>
      </c>
      <c r="R54" s="13"/>
      <c r="S54" s="13">
        <f t="shared" si="6"/>
        <v>65000</v>
      </c>
      <c r="T54" s="13"/>
      <c r="U54" s="13">
        <f t="shared" si="7"/>
        <v>65000</v>
      </c>
      <c r="V54" s="13"/>
      <c r="W54" s="13">
        <f t="shared" si="8"/>
        <v>65000</v>
      </c>
      <c r="X54" s="26">
        <f>27392.807+79926.4</f>
        <v>107319.20699999999</v>
      </c>
      <c r="Y54" s="13">
        <f t="shared" si="9"/>
        <v>172319.20699999999</v>
      </c>
      <c r="Z54" s="13"/>
      <c r="AA54" s="13"/>
      <c r="AB54" s="13"/>
      <c r="AC54" s="13"/>
      <c r="AD54" s="13"/>
      <c r="AE54" s="13"/>
      <c r="AF54" s="13"/>
      <c r="AG54" s="13"/>
      <c r="AH54" s="13"/>
      <c r="AI54" s="26">
        <v>26106.812999999998</v>
      </c>
      <c r="AJ54" s="13">
        <f t="shared" si="14"/>
        <v>26106.812999999998</v>
      </c>
      <c r="AK54" s="3" t="s">
        <v>44</v>
      </c>
      <c r="AL54" s="4" t="s">
        <v>22</v>
      </c>
      <c r="AM54" s="23"/>
    </row>
    <row r="55" spans="1:39" x14ac:dyDescent="0.35">
      <c r="A55" s="67"/>
      <c r="B55" s="68" t="s">
        <v>25</v>
      </c>
      <c r="C55" s="87" t="s">
        <v>19</v>
      </c>
      <c r="D55" s="13"/>
      <c r="E55" s="13"/>
      <c r="F55" s="13"/>
      <c r="G55" s="13"/>
      <c r="H55" s="13"/>
      <c r="I55" s="13"/>
      <c r="J55" s="13"/>
      <c r="K55" s="13"/>
      <c r="L55" s="13"/>
      <c r="M55" s="13">
        <v>581.11699999999996</v>
      </c>
      <c r="N55" s="70">
        <f t="shared" si="4"/>
        <v>581.11699999999996</v>
      </c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70">
        <f t="shared" si="9"/>
        <v>0</v>
      </c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70">
        <f t="shared" si="14"/>
        <v>0</v>
      </c>
      <c r="AK55" s="3" t="s">
        <v>44</v>
      </c>
      <c r="AM55" s="23"/>
    </row>
    <row r="56" spans="1:39" ht="54" x14ac:dyDescent="0.35">
      <c r="A56" s="67" t="s">
        <v>45</v>
      </c>
      <c r="B56" s="68" t="s">
        <v>46</v>
      </c>
      <c r="C56" s="69" t="s">
        <v>30</v>
      </c>
      <c r="D56" s="13"/>
      <c r="E56" s="13"/>
      <c r="F56" s="13"/>
      <c r="G56" s="13">
        <v>26162.946</v>
      </c>
      <c r="H56" s="13">
        <f t="shared" si="1"/>
        <v>26162.946</v>
      </c>
      <c r="I56" s="13">
        <v>-16.065000000000001</v>
      </c>
      <c r="J56" s="13">
        <f t="shared" si="2"/>
        <v>26146.881000000001</v>
      </c>
      <c r="K56" s="13"/>
      <c r="L56" s="13">
        <f t="shared" si="3"/>
        <v>26146.881000000001</v>
      </c>
      <c r="M56" s="13"/>
      <c r="N56" s="70">
        <f t="shared" si="4"/>
        <v>26146.881000000001</v>
      </c>
      <c r="O56" s="13"/>
      <c r="P56" s="13"/>
      <c r="Q56" s="13"/>
      <c r="R56" s="13"/>
      <c r="S56" s="13">
        <f t="shared" si="6"/>
        <v>0</v>
      </c>
      <c r="T56" s="13"/>
      <c r="U56" s="13">
        <f t="shared" si="7"/>
        <v>0</v>
      </c>
      <c r="V56" s="13"/>
      <c r="W56" s="13">
        <f t="shared" si="8"/>
        <v>0</v>
      </c>
      <c r="X56" s="13"/>
      <c r="Y56" s="70">
        <f t="shared" si="9"/>
        <v>0</v>
      </c>
      <c r="Z56" s="13"/>
      <c r="AA56" s="13"/>
      <c r="AB56" s="13"/>
      <c r="AC56" s="13"/>
      <c r="AD56" s="13">
        <f t="shared" si="11"/>
        <v>0</v>
      </c>
      <c r="AE56" s="13"/>
      <c r="AF56" s="13">
        <f t="shared" si="12"/>
        <v>0</v>
      </c>
      <c r="AG56" s="13"/>
      <c r="AH56" s="13">
        <f t="shared" si="13"/>
        <v>0</v>
      </c>
      <c r="AI56" s="13"/>
      <c r="AJ56" s="70">
        <f t="shared" si="14"/>
        <v>0</v>
      </c>
      <c r="AK56" s="3" t="s">
        <v>47</v>
      </c>
      <c r="AM56" s="23"/>
    </row>
    <row r="57" spans="1:39" s="84" customFormat="1" ht="33.75" customHeight="1" x14ac:dyDescent="0.25">
      <c r="A57" s="76"/>
      <c r="B57" s="77" t="s">
        <v>48</v>
      </c>
      <c r="C57" s="78" t="s">
        <v>19</v>
      </c>
      <c r="D57" s="8">
        <f>D62+D63+D64+D65+D66+D67+D68+D69+D70+D71+D72+D73+D74+D75+D76+D77+D78+D79+D80+D81+D82+D87+D90</f>
        <v>3608633</v>
      </c>
      <c r="E57" s="8">
        <f>E62+E63+E64+E65+E66+E67+E68+E69+E70+E71+E72+E73+E74+E75+E76+E77+E78+E79+E80+E81+E82+E87+E90+E94+E95+E96+E97+E98+E99</f>
        <v>57880.3</v>
      </c>
      <c r="F57" s="8">
        <f t="shared" si="0"/>
        <v>3666513.3</v>
      </c>
      <c r="G57" s="8">
        <f>G62+G63+G64+G65+G66+G67+G68+G69+G70+G71+G72+G73+G74+G75+G76+G77+G78+G79+G80+G81+G82+G87+G90+G94+G95+G96+G97+G98+G99+G100+G101+G102</f>
        <v>-73861.194999999978</v>
      </c>
      <c r="H57" s="8">
        <f t="shared" si="1"/>
        <v>3592652.105</v>
      </c>
      <c r="I57" s="8">
        <f>I62+I63+I64+I65+I66+I67+I68+I69+I70+I71+I72+I73+I74+I75+I76+I77+I78+I79+I80+I81+I82+I87+I90+I94+I95+I96+I97+I98+I99+I100+I101+I102</f>
        <v>-100556.724</v>
      </c>
      <c r="J57" s="8">
        <f t="shared" si="2"/>
        <v>3492095.3810000001</v>
      </c>
      <c r="K57" s="8">
        <f>K62+K63+K64+K65+K66+K67+K68+K69+K70+K71+K72+K73+K74+K75+K76+K77+K78+K79+K80+K81+K82+K87+K90+K94+K95+K96+K97+K98+K99+K100+K101+K102</f>
        <v>-15425.981999999993</v>
      </c>
      <c r="L57" s="8">
        <f t="shared" si="3"/>
        <v>3476669.3990000002</v>
      </c>
      <c r="M57" s="8">
        <f>M62+M63+M64+M65+M66+M67+M68+M69+M70+M71+M72+M73+M74+M75+M76+M77+M78+M79+M80+M81+M82+M87+M90+M94+M95+M96+M97+M98+M99+M100+M101+M102</f>
        <v>136455.95000000001</v>
      </c>
      <c r="N57" s="82">
        <f t="shared" si="4"/>
        <v>3613125.3490000004</v>
      </c>
      <c r="O57" s="8">
        <f>O62+O63+O64+O65+O66+O67+O68+O69+O70+O71+O72+O73+O74+O75+O76+O77+O78+O79+O80+O81+O82+O87+O90</f>
        <v>3662122.5</v>
      </c>
      <c r="P57" s="8">
        <f>P62+P63+P64+P65+P66+P67+P68+P69+P70+P71+P72+P73+P74+P75+P76+P77+P78+P79+P80+P81+P82+P87+P90+P94+P95+P96+P97+P98+P99</f>
        <v>43558</v>
      </c>
      <c r="Q57" s="8">
        <f t="shared" si="5"/>
        <v>3705680.5</v>
      </c>
      <c r="R57" s="29">
        <f>R62+R63+R64+R65+R66+R67+R68+R69+R70+R71+R72+R73+R74+R75+R76+R77+R78+R79+R80+R81+R82+R87+R90+R94+R95+R96+R97+R98+R99+R100+R101+R102</f>
        <v>11397.069000000003</v>
      </c>
      <c r="S57" s="8">
        <f t="shared" si="6"/>
        <v>3717077.5690000001</v>
      </c>
      <c r="T57" s="8">
        <f>T62+T63+T64+T65+T66+T67+T68+T69+T70+T71+T72+T73+T74+T75+T76+T77+T78+T79+T80+T81+T82+T87+T90+T94+T95+T96+T97+T98+T99+T100+T101+T102</f>
        <v>-28577.786999999997</v>
      </c>
      <c r="U57" s="8">
        <f t="shared" si="7"/>
        <v>3688499.7820000001</v>
      </c>
      <c r="V57" s="8">
        <f>V62+V63+V64+V65+V66+V67+V68+V69+V70+V71+V72+V73+V74+V75+V76+V77+V78+V79+V80+V81+V82+V87+V90+V94+V95+V96+V97+V98+V99+V100+V101+V102</f>
        <v>-26829.656999999992</v>
      </c>
      <c r="W57" s="8">
        <f t="shared" si="8"/>
        <v>3661670.125</v>
      </c>
      <c r="X57" s="8">
        <f>X62+X63+X64+X65+X66+X67+X68+X69+X70+X71+X72+X73+X74+X75+X76+X77+X78+X79+X80+X81+X82+X87+X90+X94+X95+X96+X97+X98+X99+X100+X101+X102</f>
        <v>-238759.03100000002</v>
      </c>
      <c r="Y57" s="82">
        <f t="shared" si="9"/>
        <v>3422911.094</v>
      </c>
      <c r="Z57" s="8">
        <f>Z62+Z63+Z64+Z65+Z66+Z67+Z68+Z69+Z70+Z71+Z72+Z73+Z74+Z75+Z76+Z77+Z78+Z79+Z80+Z81+Z82+Z87+Z90</f>
        <v>2804976.0000000005</v>
      </c>
      <c r="AA57" s="8">
        <f>AA62+AA63+AA64+AA65+AA66+AA67+AA68+AA69+AA70+AA71+AA72+AA73+AA74+AA75+AA76+AA77+AA78+AA79+AA80+AA81+AA82+AA87+AA90+AA94+AA95+AA96+AA97+AA98+AA99</f>
        <v>0</v>
      </c>
      <c r="AB57" s="8">
        <f t="shared" si="10"/>
        <v>2804976.0000000005</v>
      </c>
      <c r="AC57" s="29">
        <f>AC62+AC63+AC64+AC65+AC66+AC67+AC68+AC69+AC70+AC71+AC72+AC73+AC74+AC75+AC76+AC77+AC78+AC79+AC80+AC81+AC82+AC87+AC90+AC94+AC95+AC96+AC97+AC98+AC99+AC100+AC101+AC102</f>
        <v>171972.367</v>
      </c>
      <c r="AD57" s="8">
        <f t="shared" si="11"/>
        <v>2976948.3670000006</v>
      </c>
      <c r="AE57" s="8">
        <f>AE62+AE63+AE64+AE65+AE66+AE67+AE68+AE69+AE70+AE71+AE72+AE73+AE74+AE75+AE76+AE77+AE78+AE79+AE80+AE81+AE82+AE87+AE90+AE94+AE95+AE96+AE97+AE98+AE99+AE100+AE101+AE102</f>
        <v>0</v>
      </c>
      <c r="AF57" s="8">
        <f t="shared" si="12"/>
        <v>2976948.3670000006</v>
      </c>
      <c r="AG57" s="8">
        <f>AG62+AG63+AG64+AG65+AG66+AG67+AG68+AG69+AG70+AG71+AG72+AG73+AG74+AG75+AG76+AG77+AG78+AG79+AG80+AG81+AG82+AG87+AG90+AG94+AG95+AG96+AG97+AG98+AG99+AG100+AG101+AG102</f>
        <v>41639.83</v>
      </c>
      <c r="AH57" s="8">
        <f t="shared" si="13"/>
        <v>3018588.1970000006</v>
      </c>
      <c r="AI57" s="8">
        <f>AI62+AI63+AI64+AI65+AI66+AI67+AI68+AI69+AI70+AI71+AI72+AI73+AI74+AI75+AI76+AI77+AI78+AI79+AI80+AI81+AI82+AI87+AI90+AI94+AI95+AI96+AI97+AI98+AI99+AI100+AI101+AI102</f>
        <v>162018.4</v>
      </c>
      <c r="AJ57" s="82">
        <f t="shared" si="14"/>
        <v>3180606.5970000005</v>
      </c>
      <c r="AK57" s="9"/>
      <c r="AL57" s="10"/>
      <c r="AM57" s="7"/>
    </row>
    <row r="58" spans="1:39" x14ac:dyDescent="0.35">
      <c r="A58" s="67"/>
      <c r="B58" s="79" t="s">
        <v>20</v>
      </c>
      <c r="C58" s="88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70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70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70"/>
      <c r="AM58" s="23"/>
    </row>
    <row r="59" spans="1:39" s="14" customFormat="1" hidden="1" x14ac:dyDescent="0.35">
      <c r="A59" s="30"/>
      <c r="B59" s="31" t="s">
        <v>21</v>
      </c>
      <c r="C59" s="32"/>
      <c r="D59" s="33">
        <f>D62+D63+D64+D65+D66+D67+D68+D69+D70+D71+D72+D73+D74+D75+D76+D77+D78+D79+D80+D81+D84</f>
        <v>1713714.9</v>
      </c>
      <c r="E59" s="33">
        <f>E62+E63+E64+E65+E66+E67+E68+E69+E70+E71+E72+E73+E74+E75+E76+E77+E78+E79+E80+E81+E84+E94+E95+E96+E97+E98+E99</f>
        <v>57880.3</v>
      </c>
      <c r="F59" s="33">
        <f t="shared" si="0"/>
        <v>1771595.2</v>
      </c>
      <c r="G59" s="33">
        <f>G62+G63+G64+G65+G66+G67+G68+G69+G70+G71+G72+G73+G74+G75+G76+G77+G78+G79+G80+G81+G84+G94+G95+G96+G97+G98+G99+G100+G101+G102</f>
        <v>-73861.194999999978</v>
      </c>
      <c r="H59" s="33">
        <f t="shared" si="1"/>
        <v>1697734.0049999999</v>
      </c>
      <c r="I59" s="33">
        <f>I62+I63+I64+I65+I66+I67+I68+I69+I70+I71+I72+I73+I74+I75+I76+I77+I78+I79+I80+I81+I84+I94+I95+I96+I97+I98+I99+I100+I101+I102</f>
        <v>-100556.724</v>
      </c>
      <c r="J59" s="33">
        <f t="shared" si="2"/>
        <v>1597177.281</v>
      </c>
      <c r="K59" s="33">
        <f>K62+K63+K64+K65+K66+K67+K68+K69+K70+K71+K72+K73+K74+K75+K76+K77+K78+K79+K80+K81+K84+K94+K95+K96+K97+K98+K99+K100+K101+K102</f>
        <v>-15425.981999999993</v>
      </c>
      <c r="L59" s="33">
        <f t="shared" si="3"/>
        <v>1581751.2989999999</v>
      </c>
      <c r="M59" s="33">
        <f>M62+M63+M64+M65+M66+M67+M68+M69+M70+M71+M72+M73+M74+M75+M76+M77+M78+M79+M80+M81+M84+M94+M95+M96+M97+M98+M99+M100+M101+M102</f>
        <v>136455.95000000001</v>
      </c>
      <c r="N59" s="33">
        <f t="shared" si="4"/>
        <v>1718207.2489999998</v>
      </c>
      <c r="O59" s="33">
        <f>O62+O63+O64+O65+O66+O67+O68+O69+O70+O71+O72+O73+O74+O75+O76+O77+O78+O79+O80+O81+O84</f>
        <v>1600713.7</v>
      </c>
      <c r="P59" s="33">
        <f>P62+P63+P64+P65+P66+P67+P68+P69+P70+P71+P72+P73+P74+P75+P76+P77+P78+P79+P80+P81+P84+P94+P95+P96+P97+P98+P99</f>
        <v>43558</v>
      </c>
      <c r="Q59" s="33">
        <f t="shared" si="5"/>
        <v>1644271.7</v>
      </c>
      <c r="R59" s="33">
        <f>R62+R63+R64+R65+R66+R67+R68+R69+R70+R71+R72+R73+R74+R75+R76+R77+R78+R79+R80+R81+R84+R94+R95+R96+R97+R98+R99+R100+R101+R102</f>
        <v>11397.069000000003</v>
      </c>
      <c r="S59" s="33">
        <f t="shared" si="6"/>
        <v>1655668.7689999999</v>
      </c>
      <c r="T59" s="33">
        <f>T62+T63+T64+T65+T66+T67+T68+T69+T70+T71+T72+T73+T74+T75+T76+T77+T78+T79+T80+T81+T84+T94+T95+T96+T97+T98+T99+T100+T101+T102</f>
        <v>-28577.786999999997</v>
      </c>
      <c r="U59" s="33">
        <f t="shared" si="7"/>
        <v>1627090.9819999998</v>
      </c>
      <c r="V59" s="33">
        <f>V62+V63+V64+V65+V66+V67+V68+V69+V70+V71+V72+V73+V74+V75+V76+V77+V78+V79+V80+V81+V84+V94+V95+V96+V97+V98+V99+V100+V101+V102</f>
        <v>-26829.656999999992</v>
      </c>
      <c r="W59" s="33">
        <f t="shared" si="8"/>
        <v>1600261.325</v>
      </c>
      <c r="X59" s="33">
        <f>X62+X63+X64+X65+X66+X67+X68+X69+X70+X71+X72+X73+X74+X75+X76+X77+X78+X79+X80+X81+X84+X94+X95+X96+X97+X98+X99+X100+X101+X102</f>
        <v>-238759.03100000002</v>
      </c>
      <c r="Y59" s="33">
        <f t="shared" si="9"/>
        <v>1361502.294</v>
      </c>
      <c r="Z59" s="33">
        <f>Z62+Z63+Z64+Z65+Z66+Z67+Z68+Z69+Z70+Z71+Z72+Z73+Z74+Z75+Z76+Z77+Z78+Z79+Z80+Z81+Z84</f>
        <v>800000</v>
      </c>
      <c r="AA59" s="33">
        <f>AA62+AA63+AA64+AA65+AA66+AA67+AA68+AA69+AA70+AA71+AA72+AA73+AA74+AA75+AA76+AA77+AA78+AA79+AA80+AA81+AA84+AA94+AA95+AA96+AA97+AA98+AA99</f>
        <v>0</v>
      </c>
      <c r="AB59" s="33">
        <f t="shared" si="10"/>
        <v>800000</v>
      </c>
      <c r="AC59" s="33">
        <f>AC62+AC63+AC64+AC65+AC66+AC67+AC68+AC69+AC70+AC71+AC72+AC73+AC74+AC75+AC76+AC77+AC78+AC79+AC80+AC81+AC84+AC94+AC95+AC96+AC97+AC98+AC99+AC100+AC101+AC102</f>
        <v>171972.367</v>
      </c>
      <c r="AD59" s="33">
        <f t="shared" si="11"/>
        <v>971972.36699999997</v>
      </c>
      <c r="AE59" s="33">
        <f>AE62+AE63+AE64+AE65+AE66+AE67+AE68+AE69+AE70+AE71+AE72+AE73+AE74+AE75+AE76+AE77+AE78+AE79+AE80+AE81+AE84+AE94+AE95+AE96+AE97+AE98+AE99+AE100+AE101+AE102</f>
        <v>0</v>
      </c>
      <c r="AF59" s="33">
        <f t="shared" si="12"/>
        <v>971972.36699999997</v>
      </c>
      <c r="AG59" s="33">
        <f>AG62+AG63+AG64+AG65+AG66+AG67+AG68+AG69+AG70+AG71+AG72+AG73+AG74+AG75+AG76+AG77+AG78+AG79+AG80+AG81+AG84+AG94+AG95+AG96+AG97+AG98+AG99+AG100+AG101+AG102</f>
        <v>41639.83</v>
      </c>
      <c r="AH59" s="33">
        <f t="shared" si="13"/>
        <v>1013612.1969999999</v>
      </c>
      <c r="AI59" s="33">
        <f>AI62+AI63+AI64+AI65+AI66+AI67+AI68+AI69+AI70+AI71+AI72+AI73+AI74+AI75+AI76+AI77+AI78+AI79+AI80+AI81+AI84+AI94+AI95+AI96+AI97+AI98+AI99+AI100+AI101+AI102</f>
        <v>162018.4</v>
      </c>
      <c r="AJ59" s="33">
        <f t="shared" si="14"/>
        <v>1175630.5969999998</v>
      </c>
      <c r="AK59" s="34"/>
      <c r="AL59" s="20" t="s">
        <v>22</v>
      </c>
      <c r="AM59" s="21"/>
    </row>
    <row r="60" spans="1:39" x14ac:dyDescent="0.35">
      <c r="A60" s="89"/>
      <c r="B60" s="68" t="s">
        <v>23</v>
      </c>
      <c r="C60" s="87" t="s">
        <v>19</v>
      </c>
      <c r="D60" s="13">
        <f>D85+D89+D92</f>
        <v>869260.20000000007</v>
      </c>
      <c r="E60" s="13">
        <f>E85+E89+E92</f>
        <v>0</v>
      </c>
      <c r="F60" s="13">
        <f t="shared" si="0"/>
        <v>869260.20000000007</v>
      </c>
      <c r="G60" s="13">
        <f>G85+G89+G92</f>
        <v>0</v>
      </c>
      <c r="H60" s="13">
        <f t="shared" si="1"/>
        <v>869260.20000000007</v>
      </c>
      <c r="I60" s="13">
        <f>I85+I89+I92</f>
        <v>0</v>
      </c>
      <c r="J60" s="13">
        <f t="shared" si="2"/>
        <v>869260.20000000007</v>
      </c>
      <c r="K60" s="13">
        <f>K85+K89+K92</f>
        <v>0</v>
      </c>
      <c r="L60" s="13">
        <f t="shared" si="3"/>
        <v>869260.20000000007</v>
      </c>
      <c r="M60" s="13">
        <f>M85+M89+M92</f>
        <v>0</v>
      </c>
      <c r="N60" s="70">
        <f t="shared" si="4"/>
        <v>869260.20000000007</v>
      </c>
      <c r="O60" s="13">
        <f>O85+O89+O92</f>
        <v>933386</v>
      </c>
      <c r="P60" s="13">
        <f>P85+P89+P92</f>
        <v>0</v>
      </c>
      <c r="Q60" s="13">
        <f t="shared" si="5"/>
        <v>933386</v>
      </c>
      <c r="R60" s="13">
        <f>R85+R89+R92</f>
        <v>0</v>
      </c>
      <c r="S60" s="13">
        <f t="shared" si="6"/>
        <v>933386</v>
      </c>
      <c r="T60" s="13">
        <f>T85+T89+T92</f>
        <v>0</v>
      </c>
      <c r="U60" s="13">
        <f t="shared" si="7"/>
        <v>933386</v>
      </c>
      <c r="V60" s="13">
        <f>V85+V89+V92</f>
        <v>0</v>
      </c>
      <c r="W60" s="13">
        <f t="shared" si="8"/>
        <v>933386</v>
      </c>
      <c r="X60" s="13">
        <f>X85+X89+X92</f>
        <v>0</v>
      </c>
      <c r="Y60" s="70">
        <f t="shared" si="9"/>
        <v>933386</v>
      </c>
      <c r="Z60" s="13">
        <f>Z85+Z89+Z92</f>
        <v>1012081.6000000001</v>
      </c>
      <c r="AA60" s="13">
        <f>AA85+AA89+AA92</f>
        <v>0</v>
      </c>
      <c r="AB60" s="13">
        <f t="shared" si="10"/>
        <v>1012081.6000000001</v>
      </c>
      <c r="AC60" s="13">
        <f>AC85+AC89+AC92</f>
        <v>0</v>
      </c>
      <c r="AD60" s="13">
        <f t="shared" si="11"/>
        <v>1012081.6000000001</v>
      </c>
      <c r="AE60" s="13">
        <f>AE85+AE89+AE92</f>
        <v>0</v>
      </c>
      <c r="AF60" s="13">
        <f t="shared" si="12"/>
        <v>1012081.6000000001</v>
      </c>
      <c r="AG60" s="13">
        <f>AG85+AG89+AG92</f>
        <v>0</v>
      </c>
      <c r="AH60" s="13">
        <f t="shared" si="13"/>
        <v>1012081.6000000001</v>
      </c>
      <c r="AI60" s="13">
        <f>AI85+AI89+AI92</f>
        <v>0</v>
      </c>
      <c r="AJ60" s="70">
        <f t="shared" si="14"/>
        <v>1012081.6000000001</v>
      </c>
      <c r="AM60" s="23"/>
    </row>
    <row r="61" spans="1:39" x14ac:dyDescent="0.35">
      <c r="A61" s="89"/>
      <c r="B61" s="68" t="s">
        <v>24</v>
      </c>
      <c r="C61" s="87" t="s">
        <v>19</v>
      </c>
      <c r="D61" s="13">
        <f>D93+D86</f>
        <v>1025657.9</v>
      </c>
      <c r="E61" s="13">
        <f>E93+E86</f>
        <v>0</v>
      </c>
      <c r="F61" s="13">
        <f t="shared" si="0"/>
        <v>1025657.9</v>
      </c>
      <c r="G61" s="13">
        <f>G93+G86</f>
        <v>0</v>
      </c>
      <c r="H61" s="13">
        <f t="shared" si="1"/>
        <v>1025657.9</v>
      </c>
      <c r="I61" s="13">
        <f>I93+I86</f>
        <v>0</v>
      </c>
      <c r="J61" s="13">
        <f t="shared" si="2"/>
        <v>1025657.9</v>
      </c>
      <c r="K61" s="13">
        <f>K93+K86</f>
        <v>0</v>
      </c>
      <c r="L61" s="13">
        <f t="shared" si="3"/>
        <v>1025657.9</v>
      </c>
      <c r="M61" s="13">
        <f>M93+M86</f>
        <v>0</v>
      </c>
      <c r="N61" s="70">
        <f t="shared" si="4"/>
        <v>1025657.9</v>
      </c>
      <c r="O61" s="13">
        <f>O93+O86</f>
        <v>1128022.8</v>
      </c>
      <c r="P61" s="13">
        <f>P93+P86</f>
        <v>0</v>
      </c>
      <c r="Q61" s="13">
        <f t="shared" si="5"/>
        <v>1128022.8</v>
      </c>
      <c r="R61" s="13">
        <f>R93+R86</f>
        <v>0</v>
      </c>
      <c r="S61" s="13">
        <f t="shared" si="6"/>
        <v>1128022.8</v>
      </c>
      <c r="T61" s="13">
        <f>T93+T86</f>
        <v>0</v>
      </c>
      <c r="U61" s="13">
        <f t="shared" si="7"/>
        <v>1128022.8</v>
      </c>
      <c r="V61" s="13">
        <f>V93+V86</f>
        <v>0</v>
      </c>
      <c r="W61" s="13">
        <f t="shared" si="8"/>
        <v>1128022.8</v>
      </c>
      <c r="X61" s="13">
        <f>X93+X86</f>
        <v>0</v>
      </c>
      <c r="Y61" s="70">
        <f t="shared" si="9"/>
        <v>1128022.8</v>
      </c>
      <c r="Z61" s="13">
        <f>Z93+Z86</f>
        <v>992894.39999999991</v>
      </c>
      <c r="AA61" s="13">
        <f>AA93+AA86</f>
        <v>0</v>
      </c>
      <c r="AB61" s="13">
        <f t="shared" si="10"/>
        <v>992894.39999999991</v>
      </c>
      <c r="AC61" s="13">
        <f>AC93+AC86</f>
        <v>0</v>
      </c>
      <c r="AD61" s="13">
        <f t="shared" si="11"/>
        <v>992894.39999999991</v>
      </c>
      <c r="AE61" s="13">
        <f>AE93+AE86</f>
        <v>0</v>
      </c>
      <c r="AF61" s="13">
        <f t="shared" si="12"/>
        <v>992894.39999999991</v>
      </c>
      <c r="AG61" s="13">
        <f>AG93+AG86</f>
        <v>0</v>
      </c>
      <c r="AH61" s="13">
        <f t="shared" si="13"/>
        <v>992894.39999999991</v>
      </c>
      <c r="AI61" s="13">
        <f>AI93+AI86</f>
        <v>0</v>
      </c>
      <c r="AJ61" s="70">
        <f t="shared" si="14"/>
        <v>992894.39999999991</v>
      </c>
      <c r="AM61" s="23"/>
    </row>
    <row r="62" spans="1:39" ht="54" x14ac:dyDescent="0.35">
      <c r="A62" s="67" t="s">
        <v>49</v>
      </c>
      <c r="B62" s="68" t="s">
        <v>50</v>
      </c>
      <c r="C62" s="69" t="s">
        <v>30</v>
      </c>
      <c r="D62" s="13">
        <v>33851.199999999983</v>
      </c>
      <c r="E62" s="13"/>
      <c r="F62" s="13">
        <f t="shared" si="0"/>
        <v>33851.199999999983</v>
      </c>
      <c r="G62" s="13">
        <v>-33851.199999999997</v>
      </c>
      <c r="H62" s="13">
        <f t="shared" si="1"/>
        <v>0</v>
      </c>
      <c r="I62" s="13"/>
      <c r="J62" s="13">
        <f t="shared" si="2"/>
        <v>0</v>
      </c>
      <c r="K62" s="13"/>
      <c r="L62" s="13">
        <f t="shared" si="3"/>
        <v>0</v>
      </c>
      <c r="M62" s="13"/>
      <c r="N62" s="70">
        <f t="shared" si="4"/>
        <v>0</v>
      </c>
      <c r="O62" s="13">
        <v>364663.6</v>
      </c>
      <c r="P62" s="13"/>
      <c r="Q62" s="13">
        <f t="shared" si="5"/>
        <v>364663.6</v>
      </c>
      <c r="R62" s="13">
        <v>-32367.231</v>
      </c>
      <c r="S62" s="13">
        <f t="shared" si="6"/>
        <v>332296.36899999995</v>
      </c>
      <c r="T62" s="13"/>
      <c r="U62" s="13">
        <f t="shared" si="7"/>
        <v>332296.36899999995</v>
      </c>
      <c r="V62" s="13"/>
      <c r="W62" s="13">
        <f t="shared" si="8"/>
        <v>332296.36899999995</v>
      </c>
      <c r="X62" s="13">
        <f>-80000-9500.79</f>
        <v>-89500.790000000008</v>
      </c>
      <c r="Y62" s="70">
        <f t="shared" si="9"/>
        <v>242795.57899999994</v>
      </c>
      <c r="Z62" s="13">
        <v>0</v>
      </c>
      <c r="AA62" s="13"/>
      <c r="AB62" s="13">
        <f t="shared" si="10"/>
        <v>0</v>
      </c>
      <c r="AC62" s="13">
        <v>66218.430999999997</v>
      </c>
      <c r="AD62" s="13">
        <f t="shared" si="11"/>
        <v>66218.430999999997</v>
      </c>
      <c r="AE62" s="13"/>
      <c r="AF62" s="13">
        <f t="shared" si="12"/>
        <v>66218.430999999997</v>
      </c>
      <c r="AG62" s="13"/>
      <c r="AH62" s="13">
        <f t="shared" si="13"/>
        <v>66218.430999999997</v>
      </c>
      <c r="AI62" s="13">
        <v>80000</v>
      </c>
      <c r="AJ62" s="70">
        <f t="shared" si="14"/>
        <v>146218.43099999998</v>
      </c>
      <c r="AK62" s="3" t="s">
        <v>51</v>
      </c>
      <c r="AM62" s="23"/>
    </row>
    <row r="63" spans="1:39" ht="54" x14ac:dyDescent="0.35">
      <c r="A63" s="67" t="s">
        <v>52</v>
      </c>
      <c r="B63" s="68" t="s">
        <v>53</v>
      </c>
      <c r="C63" s="69" t="s">
        <v>30</v>
      </c>
      <c r="D63" s="13">
        <v>52115.8</v>
      </c>
      <c r="E63" s="13"/>
      <c r="F63" s="13">
        <f t="shared" si="0"/>
        <v>52115.8</v>
      </c>
      <c r="G63" s="13"/>
      <c r="H63" s="13">
        <f t="shared" si="1"/>
        <v>52115.8</v>
      </c>
      <c r="I63" s="13"/>
      <c r="J63" s="13">
        <f t="shared" si="2"/>
        <v>52115.8</v>
      </c>
      <c r="K63" s="13"/>
      <c r="L63" s="13">
        <f t="shared" si="3"/>
        <v>52115.8</v>
      </c>
      <c r="M63" s="13"/>
      <c r="N63" s="70">
        <f t="shared" si="4"/>
        <v>52115.8</v>
      </c>
      <c r="O63" s="13">
        <v>0</v>
      </c>
      <c r="P63" s="13"/>
      <c r="Q63" s="13">
        <f t="shared" si="5"/>
        <v>0</v>
      </c>
      <c r="R63" s="13"/>
      <c r="S63" s="13">
        <f t="shared" si="6"/>
        <v>0</v>
      </c>
      <c r="T63" s="13"/>
      <c r="U63" s="13">
        <f t="shared" si="7"/>
        <v>0</v>
      </c>
      <c r="V63" s="13"/>
      <c r="W63" s="13">
        <f t="shared" si="8"/>
        <v>0</v>
      </c>
      <c r="X63" s="13">
        <v>14721.3</v>
      </c>
      <c r="Y63" s="70">
        <f t="shared" si="9"/>
        <v>14721.3</v>
      </c>
      <c r="Z63" s="13">
        <v>0</v>
      </c>
      <c r="AA63" s="13"/>
      <c r="AB63" s="13">
        <f t="shared" si="10"/>
        <v>0</v>
      </c>
      <c r="AC63" s="13"/>
      <c r="AD63" s="13">
        <f t="shared" si="11"/>
        <v>0</v>
      </c>
      <c r="AE63" s="13"/>
      <c r="AF63" s="13">
        <f t="shared" si="12"/>
        <v>0</v>
      </c>
      <c r="AG63" s="13"/>
      <c r="AH63" s="13">
        <f t="shared" si="13"/>
        <v>0</v>
      </c>
      <c r="AI63" s="13"/>
      <c r="AJ63" s="70">
        <f t="shared" si="14"/>
        <v>0</v>
      </c>
      <c r="AK63" s="3" t="s">
        <v>54</v>
      </c>
      <c r="AM63" s="23"/>
    </row>
    <row r="64" spans="1:39" ht="54" x14ac:dyDescent="0.35">
      <c r="A64" s="67" t="s">
        <v>55</v>
      </c>
      <c r="B64" s="68" t="s">
        <v>56</v>
      </c>
      <c r="C64" s="69" t="s">
        <v>30</v>
      </c>
      <c r="D64" s="13">
        <v>4784.3</v>
      </c>
      <c r="E64" s="13"/>
      <c r="F64" s="13">
        <f t="shared" si="0"/>
        <v>4784.3</v>
      </c>
      <c r="G64" s="13"/>
      <c r="H64" s="13">
        <f t="shared" si="1"/>
        <v>4784.3</v>
      </c>
      <c r="I64" s="13"/>
      <c r="J64" s="13">
        <f t="shared" si="2"/>
        <v>4784.3</v>
      </c>
      <c r="K64" s="13"/>
      <c r="L64" s="13">
        <f t="shared" si="3"/>
        <v>4784.3</v>
      </c>
      <c r="M64" s="13"/>
      <c r="N64" s="70">
        <f t="shared" si="4"/>
        <v>4784.3</v>
      </c>
      <c r="O64" s="13">
        <v>0</v>
      </c>
      <c r="P64" s="13"/>
      <c r="Q64" s="13">
        <f t="shared" si="5"/>
        <v>0</v>
      </c>
      <c r="R64" s="13"/>
      <c r="S64" s="13">
        <f t="shared" si="6"/>
        <v>0</v>
      </c>
      <c r="T64" s="13"/>
      <c r="U64" s="13">
        <f t="shared" si="7"/>
        <v>0</v>
      </c>
      <c r="V64" s="13"/>
      <c r="W64" s="13">
        <f t="shared" si="8"/>
        <v>0</v>
      </c>
      <c r="X64" s="13"/>
      <c r="Y64" s="70">
        <f t="shared" si="9"/>
        <v>0</v>
      </c>
      <c r="Z64" s="13">
        <v>0</v>
      </c>
      <c r="AA64" s="13"/>
      <c r="AB64" s="13">
        <f t="shared" si="10"/>
        <v>0</v>
      </c>
      <c r="AC64" s="13"/>
      <c r="AD64" s="13">
        <f t="shared" si="11"/>
        <v>0</v>
      </c>
      <c r="AE64" s="13"/>
      <c r="AF64" s="13">
        <f t="shared" si="12"/>
        <v>0</v>
      </c>
      <c r="AG64" s="13"/>
      <c r="AH64" s="13">
        <f t="shared" si="13"/>
        <v>0</v>
      </c>
      <c r="AI64" s="13"/>
      <c r="AJ64" s="70">
        <f t="shared" si="14"/>
        <v>0</v>
      </c>
      <c r="AK64" s="3" t="s">
        <v>57</v>
      </c>
      <c r="AM64" s="23"/>
    </row>
    <row r="65" spans="1:39" ht="54" x14ac:dyDescent="0.35">
      <c r="A65" s="67" t="s">
        <v>58</v>
      </c>
      <c r="B65" s="68" t="s">
        <v>59</v>
      </c>
      <c r="C65" s="69" t="s">
        <v>30</v>
      </c>
      <c r="D65" s="13">
        <v>34485.800000000003</v>
      </c>
      <c r="E65" s="13"/>
      <c r="F65" s="13">
        <f t="shared" si="0"/>
        <v>34485.800000000003</v>
      </c>
      <c r="G65" s="13">
        <v>0.437</v>
      </c>
      <c r="H65" s="13">
        <f t="shared" si="1"/>
        <v>34486.237000000001</v>
      </c>
      <c r="I65" s="13"/>
      <c r="J65" s="13">
        <f t="shared" si="2"/>
        <v>34486.237000000001</v>
      </c>
      <c r="K65" s="13"/>
      <c r="L65" s="13">
        <f t="shared" si="3"/>
        <v>34486.237000000001</v>
      </c>
      <c r="M65" s="13"/>
      <c r="N65" s="70">
        <f t="shared" si="4"/>
        <v>34486.237000000001</v>
      </c>
      <c r="O65" s="13">
        <v>0</v>
      </c>
      <c r="P65" s="13"/>
      <c r="Q65" s="13">
        <f t="shared" si="5"/>
        <v>0</v>
      </c>
      <c r="R65" s="13"/>
      <c r="S65" s="13">
        <f t="shared" si="6"/>
        <v>0</v>
      </c>
      <c r="T65" s="13"/>
      <c r="U65" s="13">
        <f t="shared" si="7"/>
        <v>0</v>
      </c>
      <c r="V65" s="13"/>
      <c r="W65" s="13">
        <f t="shared" si="8"/>
        <v>0</v>
      </c>
      <c r="X65" s="13"/>
      <c r="Y65" s="70">
        <f t="shared" si="9"/>
        <v>0</v>
      </c>
      <c r="Z65" s="13">
        <v>0</v>
      </c>
      <c r="AA65" s="13"/>
      <c r="AB65" s="13">
        <f t="shared" si="10"/>
        <v>0</v>
      </c>
      <c r="AC65" s="13"/>
      <c r="AD65" s="13">
        <f t="shared" si="11"/>
        <v>0</v>
      </c>
      <c r="AE65" s="13"/>
      <c r="AF65" s="13">
        <f t="shared" si="12"/>
        <v>0</v>
      </c>
      <c r="AG65" s="13"/>
      <c r="AH65" s="13">
        <f t="shared" si="13"/>
        <v>0</v>
      </c>
      <c r="AI65" s="13"/>
      <c r="AJ65" s="70">
        <f t="shared" si="14"/>
        <v>0</v>
      </c>
      <c r="AK65" s="3" t="s">
        <v>60</v>
      </c>
      <c r="AM65" s="23"/>
    </row>
    <row r="66" spans="1:39" ht="54" x14ac:dyDescent="0.35">
      <c r="A66" s="67" t="s">
        <v>61</v>
      </c>
      <c r="B66" s="68" t="s">
        <v>62</v>
      </c>
      <c r="C66" s="69" t="s">
        <v>30</v>
      </c>
      <c r="D66" s="13">
        <v>43764.3</v>
      </c>
      <c r="E66" s="13"/>
      <c r="F66" s="13">
        <f t="shared" si="0"/>
        <v>43764.3</v>
      </c>
      <c r="G66" s="13">
        <v>-43764.3</v>
      </c>
      <c r="H66" s="13">
        <f t="shared" si="1"/>
        <v>0</v>
      </c>
      <c r="I66" s="13"/>
      <c r="J66" s="13">
        <f t="shared" si="2"/>
        <v>0</v>
      </c>
      <c r="K66" s="13"/>
      <c r="L66" s="13">
        <f t="shared" si="3"/>
        <v>0</v>
      </c>
      <c r="M66" s="13"/>
      <c r="N66" s="70">
        <f t="shared" si="4"/>
        <v>0</v>
      </c>
      <c r="O66" s="13">
        <v>0</v>
      </c>
      <c r="P66" s="13"/>
      <c r="Q66" s="13">
        <f t="shared" si="5"/>
        <v>0</v>
      </c>
      <c r="R66" s="13">
        <v>43764.3</v>
      </c>
      <c r="S66" s="13">
        <f t="shared" si="6"/>
        <v>43764.3</v>
      </c>
      <c r="T66" s="13"/>
      <c r="U66" s="13">
        <f t="shared" si="7"/>
        <v>43764.3</v>
      </c>
      <c r="V66" s="13"/>
      <c r="W66" s="13">
        <f t="shared" si="8"/>
        <v>43764.3</v>
      </c>
      <c r="X66" s="13"/>
      <c r="Y66" s="70">
        <f t="shared" si="9"/>
        <v>43764.3</v>
      </c>
      <c r="Z66" s="13">
        <v>0</v>
      </c>
      <c r="AA66" s="13"/>
      <c r="AB66" s="13">
        <f t="shared" si="10"/>
        <v>0</v>
      </c>
      <c r="AC66" s="13"/>
      <c r="AD66" s="13">
        <f t="shared" si="11"/>
        <v>0</v>
      </c>
      <c r="AE66" s="13"/>
      <c r="AF66" s="13">
        <f t="shared" si="12"/>
        <v>0</v>
      </c>
      <c r="AG66" s="13"/>
      <c r="AH66" s="13">
        <f t="shared" si="13"/>
        <v>0</v>
      </c>
      <c r="AI66" s="13"/>
      <c r="AJ66" s="70">
        <f t="shared" si="14"/>
        <v>0</v>
      </c>
      <c r="AK66" s="3" t="s">
        <v>63</v>
      </c>
      <c r="AM66" s="23"/>
    </row>
    <row r="67" spans="1:39" ht="54" x14ac:dyDescent="0.35">
      <c r="A67" s="67" t="s">
        <v>64</v>
      </c>
      <c r="B67" s="68" t="s">
        <v>65</v>
      </c>
      <c r="C67" s="69" t="s">
        <v>30</v>
      </c>
      <c r="D67" s="13">
        <v>108530.1</v>
      </c>
      <c r="E67" s="13"/>
      <c r="F67" s="13">
        <f t="shared" si="0"/>
        <v>108530.1</v>
      </c>
      <c r="G67" s="13">
        <v>-86081.660999999993</v>
      </c>
      <c r="H67" s="13">
        <f t="shared" si="1"/>
        <v>22448.439000000013</v>
      </c>
      <c r="I67" s="13"/>
      <c r="J67" s="13">
        <f t="shared" si="2"/>
        <v>22448.439000000013</v>
      </c>
      <c r="K67" s="13"/>
      <c r="L67" s="13">
        <f t="shared" si="3"/>
        <v>22448.439000000013</v>
      </c>
      <c r="M67" s="13"/>
      <c r="N67" s="70">
        <f t="shared" si="4"/>
        <v>22448.439000000013</v>
      </c>
      <c r="O67" s="13">
        <v>190578.5</v>
      </c>
      <c r="P67" s="13"/>
      <c r="Q67" s="13">
        <f t="shared" si="5"/>
        <v>190578.5</v>
      </c>
      <c r="R67" s="13"/>
      <c r="S67" s="13">
        <f t="shared" si="6"/>
        <v>190578.5</v>
      </c>
      <c r="T67" s="13"/>
      <c r="U67" s="13">
        <f t="shared" si="7"/>
        <v>190578.5</v>
      </c>
      <c r="V67" s="13">
        <v>-88369.956999999995</v>
      </c>
      <c r="W67" s="13">
        <f t="shared" si="8"/>
        <v>102208.54300000001</v>
      </c>
      <c r="X67" s="13">
        <v>-31382.663</v>
      </c>
      <c r="Y67" s="70">
        <f t="shared" si="9"/>
        <v>70825.88</v>
      </c>
      <c r="Z67" s="13">
        <v>0</v>
      </c>
      <c r="AA67" s="13"/>
      <c r="AB67" s="13">
        <f t="shared" si="10"/>
        <v>0</v>
      </c>
      <c r="AC67" s="13">
        <v>86081.660999999993</v>
      </c>
      <c r="AD67" s="13">
        <f t="shared" si="11"/>
        <v>86081.660999999993</v>
      </c>
      <c r="AE67" s="13"/>
      <c r="AF67" s="13">
        <f t="shared" si="12"/>
        <v>86081.660999999993</v>
      </c>
      <c r="AG67" s="13">
        <v>41639.83</v>
      </c>
      <c r="AH67" s="13">
        <f t="shared" si="13"/>
        <v>127721.49099999999</v>
      </c>
      <c r="AI67" s="13"/>
      <c r="AJ67" s="70">
        <f t="shared" si="14"/>
        <v>127721.49099999999</v>
      </c>
      <c r="AK67" s="3" t="s">
        <v>66</v>
      </c>
      <c r="AM67" s="23"/>
    </row>
    <row r="68" spans="1:39" ht="54" x14ac:dyDescent="0.35">
      <c r="A68" s="67" t="s">
        <v>67</v>
      </c>
      <c r="B68" s="68" t="s">
        <v>68</v>
      </c>
      <c r="C68" s="69" t="s">
        <v>30</v>
      </c>
      <c r="D68" s="13">
        <v>30453.8</v>
      </c>
      <c r="E68" s="13"/>
      <c r="F68" s="13">
        <f t="shared" si="0"/>
        <v>30453.8</v>
      </c>
      <c r="G68" s="13">
        <v>1E-3</v>
      </c>
      <c r="H68" s="13">
        <f t="shared" si="1"/>
        <v>30453.800999999999</v>
      </c>
      <c r="I68" s="13"/>
      <c r="J68" s="13">
        <f t="shared" si="2"/>
        <v>30453.800999999999</v>
      </c>
      <c r="K68" s="13"/>
      <c r="L68" s="13">
        <f t="shared" si="3"/>
        <v>30453.800999999999</v>
      </c>
      <c r="M68" s="13"/>
      <c r="N68" s="70">
        <f t="shared" si="4"/>
        <v>30453.800999999999</v>
      </c>
      <c r="O68" s="13">
        <v>0</v>
      </c>
      <c r="P68" s="13"/>
      <c r="Q68" s="13">
        <f t="shared" si="5"/>
        <v>0</v>
      </c>
      <c r="R68" s="13"/>
      <c r="S68" s="13">
        <f t="shared" si="6"/>
        <v>0</v>
      </c>
      <c r="T68" s="13"/>
      <c r="U68" s="13">
        <f t="shared" si="7"/>
        <v>0</v>
      </c>
      <c r="V68" s="13"/>
      <c r="W68" s="13">
        <f t="shared" si="8"/>
        <v>0</v>
      </c>
      <c r="X68" s="13"/>
      <c r="Y68" s="70">
        <f t="shared" si="9"/>
        <v>0</v>
      </c>
      <c r="Z68" s="13">
        <v>0</v>
      </c>
      <c r="AA68" s="13"/>
      <c r="AB68" s="13">
        <f t="shared" si="10"/>
        <v>0</v>
      </c>
      <c r="AC68" s="13"/>
      <c r="AD68" s="13">
        <f t="shared" si="11"/>
        <v>0</v>
      </c>
      <c r="AE68" s="13"/>
      <c r="AF68" s="13">
        <f t="shared" si="12"/>
        <v>0</v>
      </c>
      <c r="AG68" s="13"/>
      <c r="AH68" s="13">
        <f t="shared" si="13"/>
        <v>0</v>
      </c>
      <c r="AI68" s="13"/>
      <c r="AJ68" s="70">
        <f t="shared" si="14"/>
        <v>0</v>
      </c>
      <c r="AK68" s="3" t="s">
        <v>69</v>
      </c>
      <c r="AM68" s="23"/>
    </row>
    <row r="69" spans="1:39" ht="54" x14ac:dyDescent="0.35">
      <c r="A69" s="67" t="s">
        <v>70</v>
      </c>
      <c r="B69" s="68" t="s">
        <v>71</v>
      </c>
      <c r="C69" s="69" t="s">
        <v>30</v>
      </c>
      <c r="D69" s="13">
        <v>26789.5</v>
      </c>
      <c r="E69" s="13"/>
      <c r="F69" s="13">
        <f t="shared" si="0"/>
        <v>26789.5</v>
      </c>
      <c r="G69" s="13"/>
      <c r="H69" s="13">
        <f t="shared" si="1"/>
        <v>26789.5</v>
      </c>
      <c r="I69" s="13">
        <v>-19751.561000000002</v>
      </c>
      <c r="J69" s="13">
        <f t="shared" si="2"/>
        <v>7037.9389999999985</v>
      </c>
      <c r="K69" s="13"/>
      <c r="L69" s="13">
        <f t="shared" si="3"/>
        <v>7037.9389999999985</v>
      </c>
      <c r="M69" s="13"/>
      <c r="N69" s="70">
        <f t="shared" si="4"/>
        <v>7037.9389999999985</v>
      </c>
      <c r="O69" s="13">
        <v>0</v>
      </c>
      <c r="P69" s="13"/>
      <c r="Q69" s="13">
        <f t="shared" si="5"/>
        <v>0</v>
      </c>
      <c r="R69" s="13"/>
      <c r="S69" s="13">
        <f t="shared" si="6"/>
        <v>0</v>
      </c>
      <c r="T69" s="13">
        <v>19751.561000000002</v>
      </c>
      <c r="U69" s="13">
        <f t="shared" si="7"/>
        <v>19751.561000000002</v>
      </c>
      <c r="V69" s="13"/>
      <c r="W69" s="13">
        <f t="shared" si="8"/>
        <v>19751.561000000002</v>
      </c>
      <c r="X69" s="13"/>
      <c r="Y69" s="70">
        <f t="shared" si="9"/>
        <v>19751.561000000002</v>
      </c>
      <c r="Z69" s="13">
        <v>0</v>
      </c>
      <c r="AA69" s="13"/>
      <c r="AB69" s="13">
        <f t="shared" si="10"/>
        <v>0</v>
      </c>
      <c r="AC69" s="13"/>
      <c r="AD69" s="13">
        <f t="shared" si="11"/>
        <v>0</v>
      </c>
      <c r="AE69" s="13"/>
      <c r="AF69" s="13">
        <f t="shared" si="12"/>
        <v>0</v>
      </c>
      <c r="AG69" s="13"/>
      <c r="AH69" s="13">
        <f t="shared" si="13"/>
        <v>0</v>
      </c>
      <c r="AI69" s="13"/>
      <c r="AJ69" s="70">
        <f t="shared" si="14"/>
        <v>0</v>
      </c>
      <c r="AK69" s="3" t="s">
        <v>72</v>
      </c>
      <c r="AM69" s="23"/>
    </row>
    <row r="70" spans="1:39" ht="54" x14ac:dyDescent="0.35">
      <c r="A70" s="67" t="s">
        <v>73</v>
      </c>
      <c r="B70" s="68" t="s">
        <v>74</v>
      </c>
      <c r="C70" s="69" t="s">
        <v>30</v>
      </c>
      <c r="D70" s="13">
        <v>11334.1</v>
      </c>
      <c r="E70" s="13"/>
      <c r="F70" s="13">
        <f t="shared" si="0"/>
        <v>11334.1</v>
      </c>
      <c r="G70" s="13">
        <v>-266.8</v>
      </c>
      <c r="H70" s="13">
        <f t="shared" si="1"/>
        <v>11067.300000000001</v>
      </c>
      <c r="I70" s="13"/>
      <c r="J70" s="13">
        <f t="shared" si="2"/>
        <v>11067.300000000001</v>
      </c>
      <c r="K70" s="13"/>
      <c r="L70" s="13">
        <f t="shared" si="3"/>
        <v>11067.300000000001</v>
      </c>
      <c r="M70" s="13"/>
      <c r="N70" s="70">
        <f t="shared" si="4"/>
        <v>11067.300000000001</v>
      </c>
      <c r="O70" s="13">
        <v>0</v>
      </c>
      <c r="P70" s="13"/>
      <c r="Q70" s="13">
        <f t="shared" si="5"/>
        <v>0</v>
      </c>
      <c r="R70" s="13"/>
      <c r="S70" s="13">
        <f t="shared" si="6"/>
        <v>0</v>
      </c>
      <c r="T70" s="13"/>
      <c r="U70" s="13">
        <f t="shared" si="7"/>
        <v>0</v>
      </c>
      <c r="V70" s="13"/>
      <c r="W70" s="13">
        <f t="shared" si="8"/>
        <v>0</v>
      </c>
      <c r="X70" s="13"/>
      <c r="Y70" s="70">
        <f t="shared" si="9"/>
        <v>0</v>
      </c>
      <c r="Z70" s="13">
        <v>0</v>
      </c>
      <c r="AA70" s="13"/>
      <c r="AB70" s="13">
        <f t="shared" si="10"/>
        <v>0</v>
      </c>
      <c r="AC70" s="13"/>
      <c r="AD70" s="13">
        <f t="shared" si="11"/>
        <v>0</v>
      </c>
      <c r="AE70" s="13"/>
      <c r="AF70" s="13">
        <f t="shared" si="12"/>
        <v>0</v>
      </c>
      <c r="AG70" s="13"/>
      <c r="AH70" s="13">
        <f t="shared" si="13"/>
        <v>0</v>
      </c>
      <c r="AI70" s="13"/>
      <c r="AJ70" s="70">
        <f t="shared" si="14"/>
        <v>0</v>
      </c>
      <c r="AK70" s="3" t="s">
        <v>75</v>
      </c>
      <c r="AM70" s="23"/>
    </row>
    <row r="71" spans="1:39" ht="54" x14ac:dyDescent="0.35">
      <c r="A71" s="67" t="s">
        <v>76</v>
      </c>
      <c r="B71" s="68" t="s">
        <v>77</v>
      </c>
      <c r="C71" s="69" t="s">
        <v>30</v>
      </c>
      <c r="D71" s="13">
        <v>4115.1000000000004</v>
      </c>
      <c r="E71" s="13"/>
      <c r="F71" s="13">
        <f t="shared" si="0"/>
        <v>4115.1000000000004</v>
      </c>
      <c r="G71" s="13"/>
      <c r="H71" s="13">
        <f t="shared" si="1"/>
        <v>4115.1000000000004</v>
      </c>
      <c r="I71" s="13"/>
      <c r="J71" s="13">
        <f t="shared" si="2"/>
        <v>4115.1000000000004</v>
      </c>
      <c r="K71" s="13"/>
      <c r="L71" s="13">
        <f t="shared" si="3"/>
        <v>4115.1000000000004</v>
      </c>
      <c r="M71" s="13"/>
      <c r="N71" s="70">
        <f t="shared" si="4"/>
        <v>4115.1000000000004</v>
      </c>
      <c r="O71" s="13">
        <v>168427.6</v>
      </c>
      <c r="P71" s="13"/>
      <c r="Q71" s="13">
        <f t="shared" si="5"/>
        <v>168427.6</v>
      </c>
      <c r="R71" s="13"/>
      <c r="S71" s="13">
        <f t="shared" si="6"/>
        <v>168427.6</v>
      </c>
      <c r="T71" s="13"/>
      <c r="U71" s="13">
        <f t="shared" si="7"/>
        <v>168427.6</v>
      </c>
      <c r="V71" s="13"/>
      <c r="W71" s="13">
        <f t="shared" si="8"/>
        <v>168427.6</v>
      </c>
      <c r="X71" s="13">
        <v>-82018.399999999994</v>
      </c>
      <c r="Y71" s="70">
        <f t="shared" si="9"/>
        <v>86409.200000000012</v>
      </c>
      <c r="Z71" s="13">
        <v>0</v>
      </c>
      <c r="AA71" s="13"/>
      <c r="AB71" s="13">
        <f t="shared" si="10"/>
        <v>0</v>
      </c>
      <c r="AC71" s="13"/>
      <c r="AD71" s="13">
        <f t="shared" si="11"/>
        <v>0</v>
      </c>
      <c r="AE71" s="13"/>
      <c r="AF71" s="13">
        <f t="shared" si="12"/>
        <v>0</v>
      </c>
      <c r="AG71" s="13"/>
      <c r="AH71" s="13">
        <f t="shared" si="13"/>
        <v>0</v>
      </c>
      <c r="AI71" s="13">
        <v>82018.399999999994</v>
      </c>
      <c r="AJ71" s="70">
        <f t="shared" si="14"/>
        <v>82018.399999999994</v>
      </c>
      <c r="AK71" s="3" t="s">
        <v>78</v>
      </c>
      <c r="AM71" s="23"/>
    </row>
    <row r="72" spans="1:39" ht="54" x14ac:dyDescent="0.35">
      <c r="A72" s="67" t="s">
        <v>79</v>
      </c>
      <c r="B72" s="68" t="s">
        <v>80</v>
      </c>
      <c r="C72" s="69" t="s">
        <v>30</v>
      </c>
      <c r="D72" s="13">
        <v>1711.3</v>
      </c>
      <c r="E72" s="13"/>
      <c r="F72" s="13">
        <f t="shared" si="0"/>
        <v>1711.3</v>
      </c>
      <c r="G72" s="13"/>
      <c r="H72" s="13">
        <f t="shared" si="1"/>
        <v>1711.3</v>
      </c>
      <c r="I72" s="13"/>
      <c r="J72" s="13">
        <f t="shared" si="2"/>
        <v>1711.3</v>
      </c>
      <c r="K72" s="13"/>
      <c r="L72" s="13">
        <f t="shared" si="3"/>
        <v>1711.3</v>
      </c>
      <c r="M72" s="13"/>
      <c r="N72" s="70">
        <f t="shared" si="4"/>
        <v>1711.3</v>
      </c>
      <c r="O72" s="13">
        <v>0</v>
      </c>
      <c r="P72" s="13"/>
      <c r="Q72" s="13">
        <f t="shared" si="5"/>
        <v>0</v>
      </c>
      <c r="R72" s="13"/>
      <c r="S72" s="13">
        <f t="shared" si="6"/>
        <v>0</v>
      </c>
      <c r="T72" s="13"/>
      <c r="U72" s="13">
        <f t="shared" si="7"/>
        <v>0</v>
      </c>
      <c r="V72" s="13"/>
      <c r="W72" s="13">
        <f t="shared" si="8"/>
        <v>0</v>
      </c>
      <c r="X72" s="13"/>
      <c r="Y72" s="70">
        <f t="shared" si="9"/>
        <v>0</v>
      </c>
      <c r="Z72" s="13">
        <v>0</v>
      </c>
      <c r="AA72" s="13"/>
      <c r="AB72" s="13">
        <f t="shared" si="10"/>
        <v>0</v>
      </c>
      <c r="AC72" s="13"/>
      <c r="AD72" s="13">
        <f t="shared" si="11"/>
        <v>0</v>
      </c>
      <c r="AE72" s="13"/>
      <c r="AF72" s="13">
        <f t="shared" si="12"/>
        <v>0</v>
      </c>
      <c r="AG72" s="13"/>
      <c r="AH72" s="13">
        <f t="shared" si="13"/>
        <v>0</v>
      </c>
      <c r="AI72" s="13"/>
      <c r="AJ72" s="70">
        <f t="shared" si="14"/>
        <v>0</v>
      </c>
      <c r="AK72" s="3" t="s">
        <v>81</v>
      </c>
      <c r="AM72" s="23"/>
    </row>
    <row r="73" spans="1:39" ht="54" x14ac:dyDescent="0.35">
      <c r="A73" s="67" t="s">
        <v>82</v>
      </c>
      <c r="B73" s="68" t="s">
        <v>83</v>
      </c>
      <c r="C73" s="69" t="s">
        <v>30</v>
      </c>
      <c r="D73" s="13">
        <v>35550.6</v>
      </c>
      <c r="E73" s="13"/>
      <c r="F73" s="13">
        <f t="shared" si="0"/>
        <v>35550.6</v>
      </c>
      <c r="G73" s="13"/>
      <c r="H73" s="13">
        <f t="shared" si="1"/>
        <v>35550.6</v>
      </c>
      <c r="I73" s="13"/>
      <c r="J73" s="13">
        <f t="shared" si="2"/>
        <v>35550.6</v>
      </c>
      <c r="K73" s="13"/>
      <c r="L73" s="13">
        <f t="shared" si="3"/>
        <v>35550.6</v>
      </c>
      <c r="M73" s="13"/>
      <c r="N73" s="70">
        <f t="shared" si="4"/>
        <v>35550.6</v>
      </c>
      <c r="O73" s="13">
        <v>0</v>
      </c>
      <c r="P73" s="13"/>
      <c r="Q73" s="13">
        <f t="shared" si="5"/>
        <v>0</v>
      </c>
      <c r="R73" s="13"/>
      <c r="S73" s="13">
        <f t="shared" si="6"/>
        <v>0</v>
      </c>
      <c r="T73" s="13"/>
      <c r="U73" s="13">
        <f t="shared" si="7"/>
        <v>0</v>
      </c>
      <c r="V73" s="13"/>
      <c r="W73" s="13">
        <f t="shared" si="8"/>
        <v>0</v>
      </c>
      <c r="X73" s="13"/>
      <c r="Y73" s="70">
        <f t="shared" si="9"/>
        <v>0</v>
      </c>
      <c r="Z73" s="13">
        <v>0</v>
      </c>
      <c r="AA73" s="13"/>
      <c r="AB73" s="13">
        <f t="shared" si="10"/>
        <v>0</v>
      </c>
      <c r="AC73" s="13"/>
      <c r="AD73" s="13">
        <f t="shared" si="11"/>
        <v>0</v>
      </c>
      <c r="AE73" s="13"/>
      <c r="AF73" s="13">
        <f t="shared" si="12"/>
        <v>0</v>
      </c>
      <c r="AG73" s="13"/>
      <c r="AH73" s="13">
        <f t="shared" si="13"/>
        <v>0</v>
      </c>
      <c r="AI73" s="13"/>
      <c r="AJ73" s="70">
        <f t="shared" si="14"/>
        <v>0</v>
      </c>
      <c r="AK73" s="3" t="s">
        <v>84</v>
      </c>
      <c r="AM73" s="23"/>
    </row>
    <row r="74" spans="1:39" ht="72" x14ac:dyDescent="0.35">
      <c r="A74" s="67" t="s">
        <v>85</v>
      </c>
      <c r="B74" s="68" t="s">
        <v>86</v>
      </c>
      <c r="C74" s="69" t="s">
        <v>87</v>
      </c>
      <c r="D74" s="13">
        <v>39000</v>
      </c>
      <c r="E74" s="13"/>
      <c r="F74" s="13">
        <f t="shared" si="0"/>
        <v>39000</v>
      </c>
      <c r="G74" s="13"/>
      <c r="H74" s="13">
        <f t="shared" si="1"/>
        <v>39000</v>
      </c>
      <c r="I74" s="13"/>
      <c r="J74" s="13">
        <f t="shared" si="2"/>
        <v>39000</v>
      </c>
      <c r="K74" s="13"/>
      <c r="L74" s="13">
        <f t="shared" si="3"/>
        <v>39000</v>
      </c>
      <c r="M74" s="13"/>
      <c r="N74" s="70">
        <f t="shared" si="4"/>
        <v>39000</v>
      </c>
      <c r="O74" s="13">
        <v>0</v>
      </c>
      <c r="P74" s="13"/>
      <c r="Q74" s="13">
        <f t="shared" si="5"/>
        <v>0</v>
      </c>
      <c r="R74" s="13"/>
      <c r="S74" s="13">
        <f t="shared" si="6"/>
        <v>0</v>
      </c>
      <c r="T74" s="13"/>
      <c r="U74" s="13">
        <f t="shared" si="7"/>
        <v>0</v>
      </c>
      <c r="V74" s="13"/>
      <c r="W74" s="13">
        <f t="shared" si="8"/>
        <v>0</v>
      </c>
      <c r="X74" s="13"/>
      <c r="Y74" s="70">
        <f t="shared" si="9"/>
        <v>0</v>
      </c>
      <c r="Z74" s="13">
        <v>0</v>
      </c>
      <c r="AA74" s="13"/>
      <c r="AB74" s="13">
        <f t="shared" si="10"/>
        <v>0</v>
      </c>
      <c r="AC74" s="13"/>
      <c r="AD74" s="13">
        <f t="shared" si="11"/>
        <v>0</v>
      </c>
      <c r="AE74" s="13"/>
      <c r="AF74" s="13">
        <f t="shared" si="12"/>
        <v>0</v>
      </c>
      <c r="AG74" s="13"/>
      <c r="AH74" s="13">
        <f t="shared" si="13"/>
        <v>0</v>
      </c>
      <c r="AI74" s="13"/>
      <c r="AJ74" s="70">
        <f t="shared" si="14"/>
        <v>0</v>
      </c>
      <c r="AK74" s="3" t="s">
        <v>88</v>
      </c>
      <c r="AM74" s="23"/>
    </row>
    <row r="75" spans="1:39" ht="72" x14ac:dyDescent="0.35">
      <c r="A75" s="67" t="s">
        <v>89</v>
      </c>
      <c r="B75" s="68" t="s">
        <v>90</v>
      </c>
      <c r="C75" s="69" t="s">
        <v>87</v>
      </c>
      <c r="D75" s="13">
        <v>0</v>
      </c>
      <c r="E75" s="13"/>
      <c r="F75" s="13">
        <f t="shared" si="0"/>
        <v>0</v>
      </c>
      <c r="G75" s="13"/>
      <c r="H75" s="13">
        <f t="shared" si="1"/>
        <v>0</v>
      </c>
      <c r="I75" s="13"/>
      <c r="J75" s="13">
        <f t="shared" si="2"/>
        <v>0</v>
      </c>
      <c r="K75" s="13"/>
      <c r="L75" s="13">
        <f t="shared" si="3"/>
        <v>0</v>
      </c>
      <c r="M75" s="13"/>
      <c r="N75" s="70">
        <f t="shared" si="4"/>
        <v>0</v>
      </c>
      <c r="O75" s="13">
        <v>55200</v>
      </c>
      <c r="P75" s="13"/>
      <c r="Q75" s="13">
        <f t="shared" si="5"/>
        <v>55200</v>
      </c>
      <c r="R75" s="13"/>
      <c r="S75" s="13">
        <f t="shared" si="6"/>
        <v>55200</v>
      </c>
      <c r="T75" s="13"/>
      <c r="U75" s="13">
        <f t="shared" si="7"/>
        <v>55200</v>
      </c>
      <c r="V75" s="13"/>
      <c r="W75" s="13">
        <f t="shared" si="8"/>
        <v>55200</v>
      </c>
      <c r="X75" s="13"/>
      <c r="Y75" s="70">
        <f t="shared" si="9"/>
        <v>55200</v>
      </c>
      <c r="Z75" s="13">
        <v>0</v>
      </c>
      <c r="AA75" s="13"/>
      <c r="AB75" s="13">
        <f t="shared" si="10"/>
        <v>0</v>
      </c>
      <c r="AC75" s="13"/>
      <c r="AD75" s="13">
        <f t="shared" si="11"/>
        <v>0</v>
      </c>
      <c r="AE75" s="13"/>
      <c r="AF75" s="13">
        <f t="shared" si="12"/>
        <v>0</v>
      </c>
      <c r="AG75" s="13"/>
      <c r="AH75" s="13">
        <f t="shared" si="13"/>
        <v>0</v>
      </c>
      <c r="AI75" s="13"/>
      <c r="AJ75" s="70">
        <f t="shared" si="14"/>
        <v>0</v>
      </c>
      <c r="AK75" s="3" t="s">
        <v>91</v>
      </c>
      <c r="AM75" s="23"/>
    </row>
    <row r="76" spans="1:39" ht="72" x14ac:dyDescent="0.35">
      <c r="A76" s="67" t="s">
        <v>92</v>
      </c>
      <c r="B76" s="68" t="s">
        <v>93</v>
      </c>
      <c r="C76" s="69" t="s">
        <v>87</v>
      </c>
      <c r="D76" s="13">
        <v>94706</v>
      </c>
      <c r="E76" s="13"/>
      <c r="F76" s="13">
        <f t="shared" si="0"/>
        <v>94706</v>
      </c>
      <c r="G76" s="13"/>
      <c r="H76" s="13">
        <f t="shared" si="1"/>
        <v>94706</v>
      </c>
      <c r="I76" s="13"/>
      <c r="J76" s="13">
        <f t="shared" si="2"/>
        <v>94706</v>
      </c>
      <c r="K76" s="13"/>
      <c r="L76" s="13">
        <f t="shared" si="3"/>
        <v>94706</v>
      </c>
      <c r="M76" s="13"/>
      <c r="N76" s="70">
        <f t="shared" si="4"/>
        <v>94706</v>
      </c>
      <c r="O76" s="13">
        <v>0</v>
      </c>
      <c r="P76" s="13"/>
      <c r="Q76" s="13">
        <f t="shared" si="5"/>
        <v>0</v>
      </c>
      <c r="R76" s="13"/>
      <c r="S76" s="13">
        <f t="shared" si="6"/>
        <v>0</v>
      </c>
      <c r="T76" s="13"/>
      <c r="U76" s="13">
        <f t="shared" si="7"/>
        <v>0</v>
      </c>
      <c r="V76" s="13"/>
      <c r="W76" s="13">
        <f t="shared" si="8"/>
        <v>0</v>
      </c>
      <c r="X76" s="13"/>
      <c r="Y76" s="70">
        <f t="shared" si="9"/>
        <v>0</v>
      </c>
      <c r="Z76" s="13">
        <v>0</v>
      </c>
      <c r="AA76" s="13"/>
      <c r="AB76" s="13">
        <f t="shared" si="10"/>
        <v>0</v>
      </c>
      <c r="AC76" s="13"/>
      <c r="AD76" s="13">
        <f t="shared" si="11"/>
        <v>0</v>
      </c>
      <c r="AE76" s="13"/>
      <c r="AF76" s="13">
        <f t="shared" si="12"/>
        <v>0</v>
      </c>
      <c r="AG76" s="13"/>
      <c r="AH76" s="13">
        <f t="shared" si="13"/>
        <v>0</v>
      </c>
      <c r="AI76" s="13"/>
      <c r="AJ76" s="70">
        <f t="shared" si="14"/>
        <v>0</v>
      </c>
      <c r="AK76" s="3" t="s">
        <v>94</v>
      </c>
      <c r="AM76" s="23"/>
    </row>
    <row r="77" spans="1:39" ht="72" x14ac:dyDescent="0.35">
      <c r="A77" s="67" t="s">
        <v>95</v>
      </c>
      <c r="B77" s="68" t="s">
        <v>96</v>
      </c>
      <c r="C77" s="69" t="s">
        <v>87</v>
      </c>
      <c r="D77" s="13">
        <v>38918</v>
      </c>
      <c r="E77" s="13"/>
      <c r="F77" s="13">
        <f t="shared" si="0"/>
        <v>38918</v>
      </c>
      <c r="G77" s="13"/>
      <c r="H77" s="13">
        <f t="shared" si="1"/>
        <v>38918</v>
      </c>
      <c r="I77" s="13"/>
      <c r="J77" s="13">
        <f t="shared" si="2"/>
        <v>38918</v>
      </c>
      <c r="K77" s="13"/>
      <c r="L77" s="13">
        <f t="shared" si="3"/>
        <v>38918</v>
      </c>
      <c r="M77" s="13"/>
      <c r="N77" s="70">
        <f t="shared" si="4"/>
        <v>38918</v>
      </c>
      <c r="O77" s="13">
        <v>0</v>
      </c>
      <c r="P77" s="13"/>
      <c r="Q77" s="13">
        <f t="shared" si="5"/>
        <v>0</v>
      </c>
      <c r="R77" s="13"/>
      <c r="S77" s="13">
        <f t="shared" si="6"/>
        <v>0</v>
      </c>
      <c r="T77" s="13"/>
      <c r="U77" s="13">
        <f t="shared" si="7"/>
        <v>0</v>
      </c>
      <c r="V77" s="13"/>
      <c r="W77" s="13">
        <f t="shared" si="8"/>
        <v>0</v>
      </c>
      <c r="X77" s="13"/>
      <c r="Y77" s="70">
        <f t="shared" si="9"/>
        <v>0</v>
      </c>
      <c r="Z77" s="13">
        <v>0</v>
      </c>
      <c r="AA77" s="13"/>
      <c r="AB77" s="13">
        <f t="shared" si="10"/>
        <v>0</v>
      </c>
      <c r="AC77" s="13"/>
      <c r="AD77" s="13">
        <f t="shared" si="11"/>
        <v>0</v>
      </c>
      <c r="AE77" s="13"/>
      <c r="AF77" s="13">
        <f t="shared" si="12"/>
        <v>0</v>
      </c>
      <c r="AG77" s="13"/>
      <c r="AH77" s="13">
        <f t="shared" si="13"/>
        <v>0</v>
      </c>
      <c r="AI77" s="13"/>
      <c r="AJ77" s="70">
        <f t="shared" si="14"/>
        <v>0</v>
      </c>
      <c r="AK77" s="3" t="s">
        <v>97</v>
      </c>
      <c r="AM77" s="23"/>
    </row>
    <row r="78" spans="1:39" ht="72" x14ac:dyDescent="0.35">
      <c r="A78" s="67" t="s">
        <v>98</v>
      </c>
      <c r="B78" s="68" t="s">
        <v>99</v>
      </c>
      <c r="C78" s="69" t="s">
        <v>87</v>
      </c>
      <c r="D78" s="13">
        <v>25020</v>
      </c>
      <c r="E78" s="13"/>
      <c r="F78" s="13">
        <f t="shared" si="0"/>
        <v>25020</v>
      </c>
      <c r="G78" s="13"/>
      <c r="H78" s="13">
        <f t="shared" si="1"/>
        <v>25020</v>
      </c>
      <c r="I78" s="13"/>
      <c r="J78" s="13">
        <f t="shared" si="2"/>
        <v>25020</v>
      </c>
      <c r="K78" s="13"/>
      <c r="L78" s="13">
        <f t="shared" si="3"/>
        <v>25020</v>
      </c>
      <c r="M78" s="13"/>
      <c r="N78" s="70">
        <f t="shared" si="4"/>
        <v>25020</v>
      </c>
      <c r="O78" s="13">
        <v>0</v>
      </c>
      <c r="P78" s="13"/>
      <c r="Q78" s="13">
        <f t="shared" si="5"/>
        <v>0</v>
      </c>
      <c r="R78" s="13"/>
      <c r="S78" s="13">
        <f t="shared" si="6"/>
        <v>0</v>
      </c>
      <c r="T78" s="13"/>
      <c r="U78" s="13">
        <f t="shared" si="7"/>
        <v>0</v>
      </c>
      <c r="V78" s="13"/>
      <c r="W78" s="13">
        <f t="shared" si="8"/>
        <v>0</v>
      </c>
      <c r="X78" s="13"/>
      <c r="Y78" s="70">
        <f t="shared" si="9"/>
        <v>0</v>
      </c>
      <c r="Z78" s="13">
        <v>0</v>
      </c>
      <c r="AA78" s="13"/>
      <c r="AB78" s="13">
        <f t="shared" si="10"/>
        <v>0</v>
      </c>
      <c r="AC78" s="13"/>
      <c r="AD78" s="13">
        <f t="shared" si="11"/>
        <v>0</v>
      </c>
      <c r="AE78" s="13"/>
      <c r="AF78" s="13">
        <f t="shared" si="12"/>
        <v>0</v>
      </c>
      <c r="AG78" s="13"/>
      <c r="AH78" s="13">
        <f t="shared" si="13"/>
        <v>0</v>
      </c>
      <c r="AI78" s="13"/>
      <c r="AJ78" s="70">
        <f t="shared" si="14"/>
        <v>0</v>
      </c>
      <c r="AK78" s="3" t="s">
        <v>100</v>
      </c>
      <c r="AM78" s="23"/>
    </row>
    <row r="79" spans="1:39" ht="72" x14ac:dyDescent="0.35">
      <c r="A79" s="67" t="s">
        <v>101</v>
      </c>
      <c r="B79" s="68" t="s">
        <v>102</v>
      </c>
      <c r="C79" s="69" t="s">
        <v>87</v>
      </c>
      <c r="D79" s="13">
        <v>0</v>
      </c>
      <c r="E79" s="13"/>
      <c r="F79" s="13">
        <f t="shared" si="0"/>
        <v>0</v>
      </c>
      <c r="G79" s="13"/>
      <c r="H79" s="13">
        <f t="shared" si="1"/>
        <v>0</v>
      </c>
      <c r="I79" s="13"/>
      <c r="J79" s="13">
        <f t="shared" si="2"/>
        <v>0</v>
      </c>
      <c r="K79" s="13"/>
      <c r="L79" s="13">
        <f t="shared" si="3"/>
        <v>0</v>
      </c>
      <c r="M79" s="13"/>
      <c r="N79" s="70">
        <f t="shared" si="4"/>
        <v>0</v>
      </c>
      <c r="O79" s="13">
        <v>21844</v>
      </c>
      <c r="P79" s="13"/>
      <c r="Q79" s="13">
        <f t="shared" si="5"/>
        <v>21844</v>
      </c>
      <c r="R79" s="13"/>
      <c r="S79" s="13">
        <f t="shared" si="6"/>
        <v>21844</v>
      </c>
      <c r="T79" s="13"/>
      <c r="U79" s="13">
        <f t="shared" si="7"/>
        <v>21844</v>
      </c>
      <c r="V79" s="13"/>
      <c r="W79" s="13">
        <f t="shared" si="8"/>
        <v>21844</v>
      </c>
      <c r="X79" s="13"/>
      <c r="Y79" s="70">
        <f t="shared" si="9"/>
        <v>21844</v>
      </c>
      <c r="Z79" s="13">
        <v>0</v>
      </c>
      <c r="AA79" s="13"/>
      <c r="AB79" s="13">
        <f t="shared" si="10"/>
        <v>0</v>
      </c>
      <c r="AC79" s="13"/>
      <c r="AD79" s="13">
        <f t="shared" si="11"/>
        <v>0</v>
      </c>
      <c r="AE79" s="13"/>
      <c r="AF79" s="13">
        <f t="shared" si="12"/>
        <v>0</v>
      </c>
      <c r="AG79" s="13"/>
      <c r="AH79" s="13">
        <f t="shared" si="13"/>
        <v>0</v>
      </c>
      <c r="AI79" s="13"/>
      <c r="AJ79" s="70">
        <f t="shared" si="14"/>
        <v>0</v>
      </c>
      <c r="AK79" s="3" t="s">
        <v>103</v>
      </c>
      <c r="AM79" s="23"/>
    </row>
    <row r="80" spans="1:39" ht="72" x14ac:dyDescent="0.35">
      <c r="A80" s="67" t="s">
        <v>104</v>
      </c>
      <c r="B80" s="68" t="s">
        <v>105</v>
      </c>
      <c r="C80" s="69" t="s">
        <v>87</v>
      </c>
      <c r="D80" s="13">
        <v>1235.5999999999999</v>
      </c>
      <c r="E80" s="13"/>
      <c r="F80" s="13">
        <f t="shared" si="0"/>
        <v>1235.5999999999999</v>
      </c>
      <c r="G80" s="13"/>
      <c r="H80" s="13">
        <f t="shared" si="1"/>
        <v>1235.5999999999999</v>
      </c>
      <c r="I80" s="13"/>
      <c r="J80" s="13">
        <f t="shared" si="2"/>
        <v>1235.5999999999999</v>
      </c>
      <c r="K80" s="13"/>
      <c r="L80" s="13">
        <f t="shared" si="3"/>
        <v>1235.5999999999999</v>
      </c>
      <c r="M80" s="13"/>
      <c r="N80" s="70">
        <f t="shared" si="4"/>
        <v>1235.5999999999999</v>
      </c>
      <c r="O80" s="13">
        <v>0</v>
      </c>
      <c r="P80" s="13"/>
      <c r="Q80" s="13">
        <f t="shared" si="5"/>
        <v>0</v>
      </c>
      <c r="R80" s="13"/>
      <c r="S80" s="13">
        <f t="shared" si="6"/>
        <v>0</v>
      </c>
      <c r="T80" s="13"/>
      <c r="U80" s="13">
        <f t="shared" si="7"/>
        <v>0</v>
      </c>
      <c r="V80" s="13"/>
      <c r="W80" s="13">
        <f t="shared" si="8"/>
        <v>0</v>
      </c>
      <c r="X80" s="13"/>
      <c r="Y80" s="70">
        <f t="shared" si="9"/>
        <v>0</v>
      </c>
      <c r="Z80" s="13">
        <v>0</v>
      </c>
      <c r="AA80" s="13"/>
      <c r="AB80" s="13">
        <f t="shared" si="10"/>
        <v>0</v>
      </c>
      <c r="AC80" s="13"/>
      <c r="AD80" s="13">
        <f t="shared" si="11"/>
        <v>0</v>
      </c>
      <c r="AE80" s="13"/>
      <c r="AF80" s="13">
        <f t="shared" si="12"/>
        <v>0</v>
      </c>
      <c r="AG80" s="13"/>
      <c r="AH80" s="13">
        <f t="shared" si="13"/>
        <v>0</v>
      </c>
      <c r="AI80" s="13"/>
      <c r="AJ80" s="70">
        <f t="shared" si="14"/>
        <v>0</v>
      </c>
      <c r="AK80" s="3" t="s">
        <v>106</v>
      </c>
      <c r="AM80" s="23"/>
    </row>
    <row r="81" spans="1:39" s="1" customFormat="1" ht="72" hidden="1" x14ac:dyDescent="0.35">
      <c r="A81" s="35" t="s">
        <v>107</v>
      </c>
      <c r="B81" s="22" t="s">
        <v>108</v>
      </c>
      <c r="C81" s="28" t="s">
        <v>87</v>
      </c>
      <c r="D81" s="13">
        <v>3660</v>
      </c>
      <c r="E81" s="13">
        <v>-3660</v>
      </c>
      <c r="F81" s="13">
        <f t="shared" si="0"/>
        <v>0</v>
      </c>
      <c r="G81" s="26"/>
      <c r="H81" s="13">
        <f t="shared" si="1"/>
        <v>0</v>
      </c>
      <c r="I81" s="26"/>
      <c r="J81" s="13">
        <f t="shared" si="2"/>
        <v>0</v>
      </c>
      <c r="K81" s="26"/>
      <c r="L81" s="13">
        <f t="shared" si="3"/>
        <v>0</v>
      </c>
      <c r="M81" s="26"/>
      <c r="N81" s="13">
        <f t="shared" si="4"/>
        <v>0</v>
      </c>
      <c r="O81" s="13">
        <v>0</v>
      </c>
      <c r="P81" s="13"/>
      <c r="Q81" s="13">
        <f t="shared" si="5"/>
        <v>0</v>
      </c>
      <c r="R81" s="26"/>
      <c r="S81" s="13">
        <f t="shared" si="6"/>
        <v>0</v>
      </c>
      <c r="T81" s="26"/>
      <c r="U81" s="13">
        <f t="shared" si="7"/>
        <v>0</v>
      </c>
      <c r="V81" s="26"/>
      <c r="W81" s="13">
        <f t="shared" si="8"/>
        <v>0</v>
      </c>
      <c r="X81" s="26"/>
      <c r="Y81" s="13">
        <f t="shared" si="9"/>
        <v>0</v>
      </c>
      <c r="Z81" s="13">
        <v>0</v>
      </c>
      <c r="AA81" s="13"/>
      <c r="AB81" s="13">
        <f t="shared" si="10"/>
        <v>0</v>
      </c>
      <c r="AC81" s="26"/>
      <c r="AD81" s="13">
        <f t="shared" si="11"/>
        <v>0</v>
      </c>
      <c r="AE81" s="26"/>
      <c r="AF81" s="13">
        <f t="shared" si="12"/>
        <v>0</v>
      </c>
      <c r="AG81" s="26"/>
      <c r="AH81" s="13">
        <f t="shared" si="13"/>
        <v>0</v>
      </c>
      <c r="AI81" s="26"/>
      <c r="AJ81" s="13">
        <f t="shared" si="14"/>
        <v>0</v>
      </c>
      <c r="AK81" s="3" t="s">
        <v>109</v>
      </c>
      <c r="AL81" s="36" t="s">
        <v>22</v>
      </c>
      <c r="AM81" s="23"/>
    </row>
    <row r="82" spans="1:39" ht="54" x14ac:dyDescent="0.35">
      <c r="A82" s="67" t="s">
        <v>110</v>
      </c>
      <c r="B82" s="68" t="s">
        <v>111</v>
      </c>
      <c r="C82" s="69" t="s">
        <v>112</v>
      </c>
      <c r="D82" s="13">
        <f>D84+D85+D86</f>
        <v>2397451.1</v>
      </c>
      <c r="E82" s="13">
        <f>E84+E85+E86</f>
        <v>0</v>
      </c>
      <c r="F82" s="13">
        <f t="shared" si="0"/>
        <v>2397451.1</v>
      </c>
      <c r="G82" s="13">
        <f>G84+G85+G86</f>
        <v>64540.538</v>
      </c>
      <c r="H82" s="13">
        <f t="shared" si="1"/>
        <v>2461991.6380000003</v>
      </c>
      <c r="I82" s="13">
        <f>I84+I85+I86</f>
        <v>-80805.163</v>
      </c>
      <c r="J82" s="13">
        <f t="shared" si="2"/>
        <v>2381186.4750000001</v>
      </c>
      <c r="K82" s="13">
        <f>K84+K85+K86</f>
        <v>46114.318000000007</v>
      </c>
      <c r="L82" s="13">
        <f t="shared" si="3"/>
        <v>2427300.7930000001</v>
      </c>
      <c r="M82" s="13">
        <f>M84+M85+M86</f>
        <v>136455.95000000001</v>
      </c>
      <c r="N82" s="70">
        <f t="shared" si="4"/>
        <v>2563756.7430000002</v>
      </c>
      <c r="O82" s="13">
        <f>O84+O85+O86</f>
        <v>2126902.7999999998</v>
      </c>
      <c r="P82" s="13">
        <f>P84+P85+P86</f>
        <v>0</v>
      </c>
      <c r="Q82" s="13">
        <f t="shared" si="5"/>
        <v>2126902.7999999998</v>
      </c>
      <c r="R82" s="13">
        <f>R84+R85+R86</f>
        <v>0</v>
      </c>
      <c r="S82" s="13">
        <f t="shared" si="6"/>
        <v>2126902.7999999998</v>
      </c>
      <c r="T82" s="13">
        <f>T84+T85+T86</f>
        <v>-48329.347999999998</v>
      </c>
      <c r="U82" s="13">
        <f t="shared" si="7"/>
        <v>2078573.4519999998</v>
      </c>
      <c r="V82" s="13">
        <f>V84+V85+V86</f>
        <v>0</v>
      </c>
      <c r="W82" s="13">
        <f t="shared" si="8"/>
        <v>2078573.4519999998</v>
      </c>
      <c r="X82" s="13">
        <f>X84+X85+X86</f>
        <v>0</v>
      </c>
      <c r="Y82" s="70">
        <f t="shared" si="9"/>
        <v>2078573.4519999998</v>
      </c>
      <c r="Z82" s="13">
        <f>Z84+Z85+Z86</f>
        <v>2147547.7000000002</v>
      </c>
      <c r="AA82" s="13">
        <f>AA84+AA85+AA86</f>
        <v>0</v>
      </c>
      <c r="AB82" s="13">
        <f t="shared" si="10"/>
        <v>2147547.7000000002</v>
      </c>
      <c r="AC82" s="13">
        <f>AC84+AC85+AC86</f>
        <v>0</v>
      </c>
      <c r="AD82" s="13">
        <f t="shared" si="11"/>
        <v>2147547.7000000002</v>
      </c>
      <c r="AE82" s="13">
        <f>AE84+AE85+AE86</f>
        <v>0</v>
      </c>
      <c r="AF82" s="13">
        <f t="shared" si="12"/>
        <v>2147547.7000000002</v>
      </c>
      <c r="AG82" s="13">
        <f>AG84+AG85+AG86</f>
        <v>0</v>
      </c>
      <c r="AH82" s="13">
        <f t="shared" si="13"/>
        <v>2147547.7000000002</v>
      </c>
      <c r="AI82" s="13">
        <f>AI84+AI85+AI86</f>
        <v>0</v>
      </c>
      <c r="AJ82" s="70">
        <f t="shared" si="14"/>
        <v>2147547.7000000002</v>
      </c>
      <c r="AM82" s="23"/>
    </row>
    <row r="83" spans="1:39" x14ac:dyDescent="0.35">
      <c r="A83" s="67"/>
      <c r="B83" s="68" t="s">
        <v>20</v>
      </c>
      <c r="C83" s="69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70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70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70"/>
      <c r="AM83" s="23"/>
    </row>
    <row r="84" spans="1:39" s="1" customFormat="1" hidden="1" x14ac:dyDescent="0.35">
      <c r="A84" s="11"/>
      <c r="B84" s="37" t="s">
        <v>21</v>
      </c>
      <c r="C84" s="28"/>
      <c r="D84" s="13">
        <v>1123689.3999999999</v>
      </c>
      <c r="E84" s="13"/>
      <c r="F84" s="13">
        <f t="shared" ref="F84:F128" si="15">D84+E84</f>
        <v>1123689.3999999999</v>
      </c>
      <c r="G84" s="26">
        <v>64540.538</v>
      </c>
      <c r="H84" s="13">
        <f t="shared" ref="H84:H118" si="16">F84+G84</f>
        <v>1188229.9379999998</v>
      </c>
      <c r="I84" s="26">
        <f>48329.3479999999+51173.144-180307.655</f>
        <v>-80805.163</v>
      </c>
      <c r="J84" s="13">
        <f t="shared" ref="J84:J108" si="17">H84+I84</f>
        <v>1107424.7749999999</v>
      </c>
      <c r="K84" s="26">
        <f>510.635+44954.883+648.8</f>
        <v>46114.318000000007</v>
      </c>
      <c r="L84" s="13">
        <f t="shared" ref="L84:L108" si="18">J84+K84</f>
        <v>1153539.0929999999</v>
      </c>
      <c r="M84" s="26">
        <v>136455.95000000001</v>
      </c>
      <c r="N84" s="13">
        <f t="shared" ref="N84:N108" si="19">L84+M84</f>
        <v>1289995.0429999998</v>
      </c>
      <c r="O84" s="13">
        <v>800000</v>
      </c>
      <c r="P84" s="13"/>
      <c r="Q84" s="13">
        <f t="shared" ref="Q84:Q108" si="20">O84+P84</f>
        <v>800000</v>
      </c>
      <c r="R84" s="26"/>
      <c r="S84" s="13">
        <f t="shared" ref="S84:S108" si="21">Q84+R84</f>
        <v>800000</v>
      </c>
      <c r="T84" s="26">
        <v>-48329.347999999998</v>
      </c>
      <c r="U84" s="13">
        <f t="shared" ref="U84:U108" si="22">S84+T84</f>
        <v>751670.652</v>
      </c>
      <c r="V84" s="26"/>
      <c r="W84" s="13">
        <f t="shared" ref="W84:W108" si="23">U84+V84</f>
        <v>751670.652</v>
      </c>
      <c r="X84" s="26"/>
      <c r="Y84" s="13">
        <f t="shared" ref="Y84:Y108" si="24">W84+X84</f>
        <v>751670.652</v>
      </c>
      <c r="Z84" s="13">
        <v>800000</v>
      </c>
      <c r="AA84" s="13"/>
      <c r="AB84" s="13">
        <f t="shared" ref="AB84:AB108" si="25">Z84+AA84</f>
        <v>800000</v>
      </c>
      <c r="AC84" s="26"/>
      <c r="AD84" s="13">
        <f t="shared" ref="AD84:AD108" si="26">AB84+AC84</f>
        <v>800000</v>
      </c>
      <c r="AE84" s="26"/>
      <c r="AF84" s="13">
        <f t="shared" ref="AF84:AF108" si="27">AD84+AE84</f>
        <v>800000</v>
      </c>
      <c r="AG84" s="26"/>
      <c r="AH84" s="13">
        <f t="shared" ref="AH84:AH108" si="28">AF84+AG84</f>
        <v>800000</v>
      </c>
      <c r="AI84" s="26"/>
      <c r="AJ84" s="13">
        <f t="shared" ref="AJ84:AJ108" si="29">AH84+AI84</f>
        <v>800000</v>
      </c>
      <c r="AK84" s="3" t="s">
        <v>113</v>
      </c>
      <c r="AL84" s="4" t="s">
        <v>22</v>
      </c>
      <c r="AM84" s="23"/>
    </row>
    <row r="85" spans="1:39" x14ac:dyDescent="0.35">
      <c r="A85" s="67"/>
      <c r="B85" s="68" t="s">
        <v>23</v>
      </c>
      <c r="C85" s="88" t="s">
        <v>19</v>
      </c>
      <c r="D85" s="13">
        <v>488869.8</v>
      </c>
      <c r="E85" s="13"/>
      <c r="F85" s="13">
        <f t="shared" si="15"/>
        <v>488869.8</v>
      </c>
      <c r="G85" s="13"/>
      <c r="H85" s="13">
        <f t="shared" si="16"/>
        <v>488869.8</v>
      </c>
      <c r="I85" s="13"/>
      <c r="J85" s="13">
        <f t="shared" si="17"/>
        <v>488869.8</v>
      </c>
      <c r="K85" s="13"/>
      <c r="L85" s="13">
        <f t="shared" si="18"/>
        <v>488869.8</v>
      </c>
      <c r="M85" s="13"/>
      <c r="N85" s="70">
        <f t="shared" si="19"/>
        <v>488869.8</v>
      </c>
      <c r="O85" s="13">
        <v>440906.7</v>
      </c>
      <c r="P85" s="13"/>
      <c r="Q85" s="13">
        <f t="shared" si="20"/>
        <v>440906.7</v>
      </c>
      <c r="R85" s="13"/>
      <c r="S85" s="13">
        <f t="shared" si="21"/>
        <v>440906.7</v>
      </c>
      <c r="T85" s="13"/>
      <c r="U85" s="13">
        <f t="shared" si="22"/>
        <v>440906.7</v>
      </c>
      <c r="V85" s="13"/>
      <c r="W85" s="13">
        <f t="shared" si="23"/>
        <v>440906.7</v>
      </c>
      <c r="X85" s="13"/>
      <c r="Y85" s="70">
        <f t="shared" si="24"/>
        <v>440906.7</v>
      </c>
      <c r="Z85" s="13">
        <v>539524.6</v>
      </c>
      <c r="AA85" s="13"/>
      <c r="AB85" s="13">
        <f t="shared" si="25"/>
        <v>539524.6</v>
      </c>
      <c r="AC85" s="13"/>
      <c r="AD85" s="13">
        <f t="shared" si="26"/>
        <v>539524.6</v>
      </c>
      <c r="AE85" s="13"/>
      <c r="AF85" s="13">
        <f t="shared" si="27"/>
        <v>539524.6</v>
      </c>
      <c r="AG85" s="13"/>
      <c r="AH85" s="13">
        <f t="shared" si="28"/>
        <v>539524.6</v>
      </c>
      <c r="AI85" s="13"/>
      <c r="AJ85" s="70">
        <f t="shared" si="29"/>
        <v>539524.6</v>
      </c>
      <c r="AM85" s="23"/>
    </row>
    <row r="86" spans="1:39" x14ac:dyDescent="0.35">
      <c r="A86" s="67"/>
      <c r="B86" s="68" t="s">
        <v>24</v>
      </c>
      <c r="C86" s="88" t="s">
        <v>19</v>
      </c>
      <c r="D86" s="13">
        <v>784891.9</v>
      </c>
      <c r="E86" s="13"/>
      <c r="F86" s="13">
        <f t="shared" si="15"/>
        <v>784891.9</v>
      </c>
      <c r="G86" s="13"/>
      <c r="H86" s="13">
        <f t="shared" si="16"/>
        <v>784891.9</v>
      </c>
      <c r="I86" s="13"/>
      <c r="J86" s="13">
        <f t="shared" si="17"/>
        <v>784891.9</v>
      </c>
      <c r="K86" s="13"/>
      <c r="L86" s="13">
        <f t="shared" si="18"/>
        <v>784891.9</v>
      </c>
      <c r="M86" s="13"/>
      <c r="N86" s="70">
        <f t="shared" si="19"/>
        <v>784891.9</v>
      </c>
      <c r="O86" s="13">
        <v>885996.1</v>
      </c>
      <c r="P86" s="13"/>
      <c r="Q86" s="13">
        <f t="shared" si="20"/>
        <v>885996.1</v>
      </c>
      <c r="R86" s="13"/>
      <c r="S86" s="13">
        <f t="shared" si="21"/>
        <v>885996.1</v>
      </c>
      <c r="T86" s="13"/>
      <c r="U86" s="13">
        <f t="shared" si="22"/>
        <v>885996.1</v>
      </c>
      <c r="V86" s="13"/>
      <c r="W86" s="13">
        <f t="shared" si="23"/>
        <v>885996.1</v>
      </c>
      <c r="X86" s="13"/>
      <c r="Y86" s="70">
        <f t="shared" si="24"/>
        <v>885996.1</v>
      </c>
      <c r="Z86" s="13">
        <v>808023.1</v>
      </c>
      <c r="AA86" s="13"/>
      <c r="AB86" s="13">
        <f t="shared" si="25"/>
        <v>808023.1</v>
      </c>
      <c r="AC86" s="13"/>
      <c r="AD86" s="13">
        <f t="shared" si="26"/>
        <v>808023.1</v>
      </c>
      <c r="AE86" s="13"/>
      <c r="AF86" s="13">
        <f t="shared" si="27"/>
        <v>808023.1</v>
      </c>
      <c r="AG86" s="13"/>
      <c r="AH86" s="13">
        <f t="shared" si="28"/>
        <v>808023.1</v>
      </c>
      <c r="AI86" s="13"/>
      <c r="AJ86" s="70">
        <f t="shared" si="29"/>
        <v>808023.1</v>
      </c>
      <c r="AK86" s="3" t="s">
        <v>114</v>
      </c>
      <c r="AM86" s="23"/>
    </row>
    <row r="87" spans="1:39" ht="108" x14ac:dyDescent="0.35">
      <c r="A87" s="67" t="s">
        <v>107</v>
      </c>
      <c r="B87" s="68" t="s">
        <v>115</v>
      </c>
      <c r="C87" s="69" t="s">
        <v>112</v>
      </c>
      <c r="D87" s="13">
        <f>D89</f>
        <v>300135</v>
      </c>
      <c r="E87" s="13">
        <f>E89</f>
        <v>0</v>
      </c>
      <c r="F87" s="13">
        <f t="shared" si="15"/>
        <v>300135</v>
      </c>
      <c r="G87" s="13">
        <f>G89</f>
        <v>0</v>
      </c>
      <c r="H87" s="13">
        <f t="shared" si="16"/>
        <v>300135</v>
      </c>
      <c r="I87" s="13">
        <f>I89</f>
        <v>0</v>
      </c>
      <c r="J87" s="13">
        <f t="shared" si="17"/>
        <v>300135</v>
      </c>
      <c r="K87" s="13">
        <f>K89</f>
        <v>0</v>
      </c>
      <c r="L87" s="13">
        <f t="shared" si="18"/>
        <v>300135</v>
      </c>
      <c r="M87" s="13">
        <f>M89</f>
        <v>0</v>
      </c>
      <c r="N87" s="70">
        <f t="shared" si="19"/>
        <v>300135</v>
      </c>
      <c r="O87" s="13">
        <f>O89</f>
        <v>411803.8</v>
      </c>
      <c r="P87" s="13">
        <f>P89</f>
        <v>0</v>
      </c>
      <c r="Q87" s="13">
        <f t="shared" si="20"/>
        <v>411803.8</v>
      </c>
      <c r="R87" s="13">
        <f>R89</f>
        <v>0</v>
      </c>
      <c r="S87" s="13">
        <f t="shared" si="21"/>
        <v>411803.8</v>
      </c>
      <c r="T87" s="13">
        <f>T89</f>
        <v>0</v>
      </c>
      <c r="U87" s="13">
        <f t="shared" si="22"/>
        <v>411803.8</v>
      </c>
      <c r="V87" s="13">
        <f>V89</f>
        <v>0</v>
      </c>
      <c r="W87" s="13">
        <f t="shared" si="23"/>
        <v>411803.8</v>
      </c>
      <c r="X87" s="13">
        <f>X89</f>
        <v>0</v>
      </c>
      <c r="Y87" s="70">
        <f t="shared" si="24"/>
        <v>411803.8</v>
      </c>
      <c r="Z87" s="13">
        <f>Z89</f>
        <v>410933.2</v>
      </c>
      <c r="AA87" s="13">
        <f>AA89</f>
        <v>0</v>
      </c>
      <c r="AB87" s="13">
        <f t="shared" si="25"/>
        <v>410933.2</v>
      </c>
      <c r="AC87" s="13">
        <f>AC89</f>
        <v>0</v>
      </c>
      <c r="AD87" s="13">
        <f t="shared" si="26"/>
        <v>410933.2</v>
      </c>
      <c r="AE87" s="13">
        <f>AE89</f>
        <v>0</v>
      </c>
      <c r="AF87" s="13">
        <f t="shared" si="27"/>
        <v>410933.2</v>
      </c>
      <c r="AG87" s="13">
        <f>AG89</f>
        <v>0</v>
      </c>
      <c r="AH87" s="13">
        <f t="shared" si="28"/>
        <v>410933.2</v>
      </c>
      <c r="AI87" s="13">
        <f>AI89</f>
        <v>0</v>
      </c>
      <c r="AJ87" s="70">
        <f t="shared" si="29"/>
        <v>410933.2</v>
      </c>
      <c r="AM87" s="23"/>
    </row>
    <row r="88" spans="1:39" x14ac:dyDescent="0.35">
      <c r="A88" s="67"/>
      <c r="B88" s="68" t="s">
        <v>20</v>
      </c>
      <c r="C88" s="69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70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70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70"/>
      <c r="AM88" s="23"/>
    </row>
    <row r="89" spans="1:39" x14ac:dyDescent="0.35">
      <c r="A89" s="67"/>
      <c r="B89" s="68" t="s">
        <v>23</v>
      </c>
      <c r="C89" s="88" t="s">
        <v>19</v>
      </c>
      <c r="D89" s="13">
        <v>300135</v>
      </c>
      <c r="E89" s="13"/>
      <c r="F89" s="13">
        <f t="shared" si="15"/>
        <v>300135</v>
      </c>
      <c r="G89" s="13"/>
      <c r="H89" s="13">
        <f t="shared" si="16"/>
        <v>300135</v>
      </c>
      <c r="I89" s="13"/>
      <c r="J89" s="13">
        <f t="shared" si="17"/>
        <v>300135</v>
      </c>
      <c r="K89" s="13"/>
      <c r="L89" s="13">
        <f t="shared" si="18"/>
        <v>300135</v>
      </c>
      <c r="M89" s="13"/>
      <c r="N89" s="70">
        <f t="shared" si="19"/>
        <v>300135</v>
      </c>
      <c r="O89" s="13">
        <v>411803.8</v>
      </c>
      <c r="P89" s="13"/>
      <c r="Q89" s="13">
        <f t="shared" si="20"/>
        <v>411803.8</v>
      </c>
      <c r="R89" s="13"/>
      <c r="S89" s="13">
        <f t="shared" si="21"/>
        <v>411803.8</v>
      </c>
      <c r="T89" s="13"/>
      <c r="U89" s="13">
        <f t="shared" si="22"/>
        <v>411803.8</v>
      </c>
      <c r="V89" s="13"/>
      <c r="W89" s="13">
        <f t="shared" si="23"/>
        <v>411803.8</v>
      </c>
      <c r="X89" s="13"/>
      <c r="Y89" s="70">
        <f t="shared" si="24"/>
        <v>411803.8</v>
      </c>
      <c r="Z89" s="13">
        <v>410933.2</v>
      </c>
      <c r="AA89" s="13"/>
      <c r="AB89" s="13">
        <f t="shared" si="25"/>
        <v>410933.2</v>
      </c>
      <c r="AC89" s="13"/>
      <c r="AD89" s="13">
        <f t="shared" si="26"/>
        <v>410933.2</v>
      </c>
      <c r="AE89" s="13"/>
      <c r="AF89" s="13">
        <f t="shared" si="27"/>
        <v>410933.2</v>
      </c>
      <c r="AG89" s="13"/>
      <c r="AH89" s="13">
        <f t="shared" si="28"/>
        <v>410933.2</v>
      </c>
      <c r="AI89" s="13"/>
      <c r="AJ89" s="70">
        <f t="shared" si="29"/>
        <v>410933.2</v>
      </c>
      <c r="AK89" s="3" t="s">
        <v>116</v>
      </c>
      <c r="AM89" s="23"/>
    </row>
    <row r="90" spans="1:39" ht="54" x14ac:dyDescent="0.35">
      <c r="A90" s="67" t="s">
        <v>117</v>
      </c>
      <c r="B90" s="68" t="s">
        <v>118</v>
      </c>
      <c r="C90" s="69" t="s">
        <v>112</v>
      </c>
      <c r="D90" s="13">
        <f>D92+D93</f>
        <v>321021.40000000002</v>
      </c>
      <c r="E90" s="13">
        <f>E92+E93</f>
        <v>0</v>
      </c>
      <c r="F90" s="13">
        <f t="shared" si="15"/>
        <v>321021.40000000002</v>
      </c>
      <c r="G90" s="13">
        <f>G92+G93</f>
        <v>0</v>
      </c>
      <c r="H90" s="13">
        <f t="shared" si="16"/>
        <v>321021.40000000002</v>
      </c>
      <c r="I90" s="13">
        <f>I92+I93</f>
        <v>0</v>
      </c>
      <c r="J90" s="13">
        <f t="shared" si="17"/>
        <v>321021.40000000002</v>
      </c>
      <c r="K90" s="13">
        <f>K92+K93</f>
        <v>0</v>
      </c>
      <c r="L90" s="13">
        <f t="shared" si="18"/>
        <v>321021.40000000002</v>
      </c>
      <c r="M90" s="13">
        <f>M92+M93</f>
        <v>0</v>
      </c>
      <c r="N90" s="70">
        <f t="shared" si="19"/>
        <v>321021.40000000002</v>
      </c>
      <c r="O90" s="13">
        <f>O92+O93</f>
        <v>322702.2</v>
      </c>
      <c r="P90" s="13">
        <f>P92+P93</f>
        <v>0</v>
      </c>
      <c r="Q90" s="13">
        <f t="shared" si="20"/>
        <v>322702.2</v>
      </c>
      <c r="R90" s="13">
        <f>R92+R93</f>
        <v>0</v>
      </c>
      <c r="S90" s="13">
        <f t="shared" si="21"/>
        <v>322702.2</v>
      </c>
      <c r="T90" s="13">
        <f>T92+T93</f>
        <v>0</v>
      </c>
      <c r="U90" s="13">
        <f t="shared" si="22"/>
        <v>322702.2</v>
      </c>
      <c r="V90" s="13">
        <f>V92+V93</f>
        <v>0</v>
      </c>
      <c r="W90" s="13">
        <f t="shared" si="23"/>
        <v>322702.2</v>
      </c>
      <c r="X90" s="13">
        <f>X92+X93</f>
        <v>0</v>
      </c>
      <c r="Y90" s="70">
        <f t="shared" si="24"/>
        <v>322702.2</v>
      </c>
      <c r="Z90" s="13">
        <f>Z92+Z93</f>
        <v>246495.09999999998</v>
      </c>
      <c r="AA90" s="13">
        <f>AA92+AA93</f>
        <v>0</v>
      </c>
      <c r="AB90" s="13">
        <f t="shared" si="25"/>
        <v>246495.09999999998</v>
      </c>
      <c r="AC90" s="13">
        <f>AC92+AC93</f>
        <v>0</v>
      </c>
      <c r="AD90" s="13">
        <f t="shared" si="26"/>
        <v>246495.09999999998</v>
      </c>
      <c r="AE90" s="13">
        <f>AE92+AE93</f>
        <v>0</v>
      </c>
      <c r="AF90" s="13">
        <f t="shared" si="27"/>
        <v>246495.09999999998</v>
      </c>
      <c r="AG90" s="13">
        <f>AG92+AG93</f>
        <v>0</v>
      </c>
      <c r="AH90" s="13">
        <f t="shared" si="28"/>
        <v>246495.09999999998</v>
      </c>
      <c r="AI90" s="13">
        <f>AI92+AI93</f>
        <v>0</v>
      </c>
      <c r="AJ90" s="70">
        <f t="shared" si="29"/>
        <v>246495.09999999998</v>
      </c>
      <c r="AM90" s="23"/>
    </row>
    <row r="91" spans="1:39" x14ac:dyDescent="0.35">
      <c r="A91" s="67"/>
      <c r="B91" s="68" t="s">
        <v>20</v>
      </c>
      <c r="C91" s="69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70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70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70"/>
      <c r="AM91" s="23"/>
    </row>
    <row r="92" spans="1:39" x14ac:dyDescent="0.35">
      <c r="A92" s="67"/>
      <c r="B92" s="68" t="s">
        <v>23</v>
      </c>
      <c r="C92" s="88" t="s">
        <v>19</v>
      </c>
      <c r="D92" s="13">
        <v>80255.399999999994</v>
      </c>
      <c r="E92" s="13"/>
      <c r="F92" s="13">
        <f t="shared" si="15"/>
        <v>80255.399999999994</v>
      </c>
      <c r="G92" s="13"/>
      <c r="H92" s="13">
        <f t="shared" si="16"/>
        <v>80255.399999999994</v>
      </c>
      <c r="I92" s="13"/>
      <c r="J92" s="13">
        <f t="shared" si="17"/>
        <v>80255.399999999994</v>
      </c>
      <c r="K92" s="13"/>
      <c r="L92" s="13">
        <f t="shared" si="18"/>
        <v>80255.399999999994</v>
      </c>
      <c r="M92" s="13"/>
      <c r="N92" s="70">
        <f t="shared" si="19"/>
        <v>80255.399999999994</v>
      </c>
      <c r="O92" s="13">
        <v>80675.5</v>
      </c>
      <c r="P92" s="13"/>
      <c r="Q92" s="13">
        <f t="shared" si="20"/>
        <v>80675.5</v>
      </c>
      <c r="R92" s="13"/>
      <c r="S92" s="13">
        <f t="shared" si="21"/>
        <v>80675.5</v>
      </c>
      <c r="T92" s="13"/>
      <c r="U92" s="13">
        <f t="shared" si="22"/>
        <v>80675.5</v>
      </c>
      <c r="V92" s="13"/>
      <c r="W92" s="13">
        <f t="shared" si="23"/>
        <v>80675.5</v>
      </c>
      <c r="X92" s="13"/>
      <c r="Y92" s="70">
        <f t="shared" si="24"/>
        <v>80675.5</v>
      </c>
      <c r="Z92" s="13">
        <v>61623.8</v>
      </c>
      <c r="AA92" s="13"/>
      <c r="AB92" s="13">
        <f t="shared" si="25"/>
        <v>61623.8</v>
      </c>
      <c r="AC92" s="13"/>
      <c r="AD92" s="13">
        <f t="shared" si="26"/>
        <v>61623.8</v>
      </c>
      <c r="AE92" s="13"/>
      <c r="AF92" s="13">
        <f t="shared" si="27"/>
        <v>61623.8</v>
      </c>
      <c r="AG92" s="13"/>
      <c r="AH92" s="13">
        <f t="shared" si="28"/>
        <v>61623.8</v>
      </c>
      <c r="AI92" s="13"/>
      <c r="AJ92" s="70">
        <f t="shared" si="29"/>
        <v>61623.8</v>
      </c>
      <c r="AK92" s="3" t="s">
        <v>119</v>
      </c>
      <c r="AM92" s="23"/>
    </row>
    <row r="93" spans="1:39" x14ac:dyDescent="0.35">
      <c r="A93" s="67"/>
      <c r="B93" s="68" t="s">
        <v>24</v>
      </c>
      <c r="C93" s="88" t="s">
        <v>19</v>
      </c>
      <c r="D93" s="13">
        <v>240766</v>
      </c>
      <c r="E93" s="13"/>
      <c r="F93" s="13">
        <f t="shared" si="15"/>
        <v>240766</v>
      </c>
      <c r="G93" s="13"/>
      <c r="H93" s="13">
        <f t="shared" si="16"/>
        <v>240766</v>
      </c>
      <c r="I93" s="13"/>
      <c r="J93" s="13">
        <f t="shared" si="17"/>
        <v>240766</v>
      </c>
      <c r="K93" s="13"/>
      <c r="L93" s="13">
        <f t="shared" si="18"/>
        <v>240766</v>
      </c>
      <c r="M93" s="13"/>
      <c r="N93" s="70">
        <f t="shared" si="19"/>
        <v>240766</v>
      </c>
      <c r="O93" s="13">
        <v>242026.7</v>
      </c>
      <c r="P93" s="13"/>
      <c r="Q93" s="13">
        <f t="shared" si="20"/>
        <v>242026.7</v>
      </c>
      <c r="R93" s="13"/>
      <c r="S93" s="13">
        <f t="shared" si="21"/>
        <v>242026.7</v>
      </c>
      <c r="T93" s="13"/>
      <c r="U93" s="13">
        <f t="shared" si="22"/>
        <v>242026.7</v>
      </c>
      <c r="V93" s="13"/>
      <c r="W93" s="13">
        <f t="shared" si="23"/>
        <v>242026.7</v>
      </c>
      <c r="X93" s="13"/>
      <c r="Y93" s="70">
        <f t="shared" si="24"/>
        <v>242026.7</v>
      </c>
      <c r="Z93" s="13">
        <v>184871.3</v>
      </c>
      <c r="AA93" s="13"/>
      <c r="AB93" s="13">
        <f t="shared" si="25"/>
        <v>184871.3</v>
      </c>
      <c r="AC93" s="13"/>
      <c r="AD93" s="13">
        <f t="shared" si="26"/>
        <v>184871.3</v>
      </c>
      <c r="AE93" s="13"/>
      <c r="AF93" s="13">
        <f t="shared" si="27"/>
        <v>184871.3</v>
      </c>
      <c r="AG93" s="13"/>
      <c r="AH93" s="13">
        <f t="shared" si="28"/>
        <v>184871.3</v>
      </c>
      <c r="AI93" s="13"/>
      <c r="AJ93" s="70">
        <f t="shared" si="29"/>
        <v>184871.3</v>
      </c>
      <c r="AK93" s="3" t="s">
        <v>119</v>
      </c>
      <c r="AM93" s="23"/>
    </row>
    <row r="94" spans="1:39" ht="54" x14ac:dyDescent="0.35">
      <c r="A94" s="67" t="s">
        <v>120</v>
      </c>
      <c r="B94" s="68" t="s">
        <v>121</v>
      </c>
      <c r="C94" s="90" t="s">
        <v>30</v>
      </c>
      <c r="D94" s="13"/>
      <c r="E94" s="13"/>
      <c r="F94" s="13">
        <f t="shared" si="15"/>
        <v>0</v>
      </c>
      <c r="G94" s="13"/>
      <c r="H94" s="13">
        <f t="shared" si="16"/>
        <v>0</v>
      </c>
      <c r="I94" s="13"/>
      <c r="J94" s="13">
        <f t="shared" si="17"/>
        <v>0</v>
      </c>
      <c r="K94" s="13"/>
      <c r="L94" s="13">
        <f t="shared" si="18"/>
        <v>0</v>
      </c>
      <c r="M94" s="13"/>
      <c r="N94" s="70">
        <f t="shared" si="19"/>
        <v>0</v>
      </c>
      <c r="O94" s="13"/>
      <c r="P94" s="38">
        <f>14846.2+247.4</f>
        <v>15093.6</v>
      </c>
      <c r="Q94" s="13">
        <f t="shared" si="20"/>
        <v>15093.6</v>
      </c>
      <c r="R94" s="13"/>
      <c r="S94" s="13">
        <f t="shared" si="21"/>
        <v>15093.6</v>
      </c>
      <c r="T94" s="13"/>
      <c r="U94" s="13">
        <f t="shared" si="22"/>
        <v>15093.6</v>
      </c>
      <c r="V94" s="13"/>
      <c r="W94" s="13">
        <f t="shared" si="23"/>
        <v>15093.6</v>
      </c>
      <c r="X94" s="13">
        <v>-311.16300000000001</v>
      </c>
      <c r="Y94" s="70">
        <f t="shared" si="24"/>
        <v>14782.437</v>
      </c>
      <c r="Z94" s="13"/>
      <c r="AA94" s="13"/>
      <c r="AB94" s="13">
        <f t="shared" si="25"/>
        <v>0</v>
      </c>
      <c r="AC94" s="13"/>
      <c r="AD94" s="13">
        <f t="shared" si="26"/>
        <v>0</v>
      </c>
      <c r="AE94" s="13"/>
      <c r="AF94" s="13">
        <f t="shared" si="27"/>
        <v>0</v>
      </c>
      <c r="AG94" s="13"/>
      <c r="AH94" s="13">
        <f t="shared" si="28"/>
        <v>0</v>
      </c>
      <c r="AI94" s="13"/>
      <c r="AJ94" s="70">
        <f t="shared" si="29"/>
        <v>0</v>
      </c>
      <c r="AK94" s="39" t="s">
        <v>122</v>
      </c>
      <c r="AM94" s="23"/>
    </row>
    <row r="95" spans="1:39" ht="54" x14ac:dyDescent="0.35">
      <c r="A95" s="67" t="s">
        <v>123</v>
      </c>
      <c r="B95" s="68" t="s">
        <v>124</v>
      </c>
      <c r="C95" s="69" t="s">
        <v>30</v>
      </c>
      <c r="D95" s="13"/>
      <c r="E95" s="13"/>
      <c r="F95" s="13">
        <f t="shared" si="15"/>
        <v>0</v>
      </c>
      <c r="G95" s="13"/>
      <c r="H95" s="13">
        <f t="shared" si="16"/>
        <v>0</v>
      </c>
      <c r="I95" s="13"/>
      <c r="J95" s="13">
        <f t="shared" si="17"/>
        <v>0</v>
      </c>
      <c r="K95" s="13"/>
      <c r="L95" s="13">
        <f t="shared" si="18"/>
        <v>0</v>
      </c>
      <c r="M95" s="13"/>
      <c r="N95" s="70">
        <f t="shared" si="19"/>
        <v>0</v>
      </c>
      <c r="O95" s="13"/>
      <c r="P95" s="13">
        <f>4003+66.7</f>
        <v>4069.7</v>
      </c>
      <c r="Q95" s="13">
        <f t="shared" si="20"/>
        <v>4069.7</v>
      </c>
      <c r="R95" s="13"/>
      <c r="S95" s="13">
        <f t="shared" si="21"/>
        <v>4069.7</v>
      </c>
      <c r="T95" s="13"/>
      <c r="U95" s="13">
        <f t="shared" si="22"/>
        <v>4069.7</v>
      </c>
      <c r="V95" s="13"/>
      <c r="W95" s="13">
        <f t="shared" si="23"/>
        <v>4069.7</v>
      </c>
      <c r="X95" s="13">
        <v>-1319.7</v>
      </c>
      <c r="Y95" s="70">
        <f t="shared" si="24"/>
        <v>2750</v>
      </c>
      <c r="Z95" s="13"/>
      <c r="AA95" s="13"/>
      <c r="AB95" s="13">
        <f t="shared" si="25"/>
        <v>0</v>
      </c>
      <c r="AC95" s="13"/>
      <c r="AD95" s="13">
        <f t="shared" si="26"/>
        <v>0</v>
      </c>
      <c r="AE95" s="13"/>
      <c r="AF95" s="13">
        <f t="shared" si="27"/>
        <v>0</v>
      </c>
      <c r="AG95" s="13"/>
      <c r="AH95" s="13">
        <f t="shared" si="28"/>
        <v>0</v>
      </c>
      <c r="AI95" s="13"/>
      <c r="AJ95" s="70">
        <f t="shared" si="29"/>
        <v>0</v>
      </c>
      <c r="AK95" s="39" t="s">
        <v>125</v>
      </c>
      <c r="AM95" s="23"/>
    </row>
    <row r="96" spans="1:39" ht="54" x14ac:dyDescent="0.35">
      <c r="A96" s="67" t="s">
        <v>126</v>
      </c>
      <c r="B96" s="68" t="s">
        <v>127</v>
      </c>
      <c r="C96" s="90" t="s">
        <v>30</v>
      </c>
      <c r="D96" s="13"/>
      <c r="E96" s="38">
        <f>15746.5+393</f>
        <v>16139.5</v>
      </c>
      <c r="F96" s="13">
        <f t="shared" si="15"/>
        <v>16139.5</v>
      </c>
      <c r="G96" s="13"/>
      <c r="H96" s="13">
        <f t="shared" si="16"/>
        <v>16139.5</v>
      </c>
      <c r="I96" s="13"/>
      <c r="J96" s="13">
        <f t="shared" si="17"/>
        <v>16139.5</v>
      </c>
      <c r="K96" s="13">
        <v>-16139.5</v>
      </c>
      <c r="L96" s="13">
        <f t="shared" si="18"/>
        <v>0</v>
      </c>
      <c r="M96" s="13"/>
      <c r="N96" s="70">
        <f t="shared" si="19"/>
        <v>0</v>
      </c>
      <c r="O96" s="13"/>
      <c r="P96" s="13"/>
      <c r="Q96" s="13">
        <f t="shared" si="20"/>
        <v>0</v>
      </c>
      <c r="R96" s="13"/>
      <c r="S96" s="13">
        <f t="shared" si="21"/>
        <v>0</v>
      </c>
      <c r="T96" s="13"/>
      <c r="U96" s="13">
        <f t="shared" si="22"/>
        <v>0</v>
      </c>
      <c r="V96" s="13">
        <v>16139.5</v>
      </c>
      <c r="W96" s="13">
        <f t="shared" si="23"/>
        <v>16139.5</v>
      </c>
      <c r="X96" s="13">
        <v>-6198.6149999999998</v>
      </c>
      <c r="Y96" s="70">
        <f t="shared" si="24"/>
        <v>9940.8850000000002</v>
      </c>
      <c r="Z96" s="13"/>
      <c r="AA96" s="13"/>
      <c r="AB96" s="13">
        <f t="shared" si="25"/>
        <v>0</v>
      </c>
      <c r="AC96" s="13"/>
      <c r="AD96" s="13">
        <f t="shared" si="26"/>
        <v>0</v>
      </c>
      <c r="AE96" s="13"/>
      <c r="AF96" s="13">
        <f t="shared" si="27"/>
        <v>0</v>
      </c>
      <c r="AG96" s="13"/>
      <c r="AH96" s="13">
        <f t="shared" si="28"/>
        <v>0</v>
      </c>
      <c r="AI96" s="13"/>
      <c r="AJ96" s="70">
        <f t="shared" si="29"/>
        <v>0</v>
      </c>
      <c r="AK96" s="39" t="s">
        <v>128</v>
      </c>
      <c r="AM96" s="23"/>
    </row>
    <row r="97" spans="1:39" s="1" customFormat="1" ht="54" hidden="1" x14ac:dyDescent="0.35">
      <c r="A97" s="35" t="s">
        <v>129</v>
      </c>
      <c r="B97" s="22" t="s">
        <v>130</v>
      </c>
      <c r="C97" s="25" t="s">
        <v>30</v>
      </c>
      <c r="D97" s="13"/>
      <c r="E97" s="13">
        <f>28666.1+477.7</f>
        <v>29143.8</v>
      </c>
      <c r="F97" s="13">
        <f t="shared" si="15"/>
        <v>29143.8</v>
      </c>
      <c r="G97" s="13"/>
      <c r="H97" s="13">
        <f t="shared" si="16"/>
        <v>29143.8</v>
      </c>
      <c r="I97" s="13"/>
      <c r="J97" s="13">
        <f t="shared" si="17"/>
        <v>29143.8</v>
      </c>
      <c r="K97" s="13">
        <v>-29143.8</v>
      </c>
      <c r="L97" s="13">
        <f t="shared" si="18"/>
        <v>0</v>
      </c>
      <c r="M97" s="26"/>
      <c r="N97" s="13">
        <f t="shared" si="19"/>
        <v>0</v>
      </c>
      <c r="O97" s="13"/>
      <c r="P97" s="13"/>
      <c r="Q97" s="13">
        <f t="shared" si="20"/>
        <v>0</v>
      </c>
      <c r="R97" s="13"/>
      <c r="S97" s="13">
        <f t="shared" si="21"/>
        <v>0</v>
      </c>
      <c r="T97" s="13"/>
      <c r="U97" s="13">
        <f t="shared" si="22"/>
        <v>0</v>
      </c>
      <c r="V97" s="13">
        <v>29143.8</v>
      </c>
      <c r="W97" s="13">
        <f t="shared" si="23"/>
        <v>29143.8</v>
      </c>
      <c r="X97" s="26">
        <v>-29143.8</v>
      </c>
      <c r="Y97" s="13">
        <f t="shared" si="24"/>
        <v>0</v>
      </c>
      <c r="Z97" s="13"/>
      <c r="AA97" s="13"/>
      <c r="AB97" s="13">
        <f t="shared" si="25"/>
        <v>0</v>
      </c>
      <c r="AC97" s="13"/>
      <c r="AD97" s="13">
        <f t="shared" si="26"/>
        <v>0</v>
      </c>
      <c r="AE97" s="13"/>
      <c r="AF97" s="13">
        <f t="shared" si="27"/>
        <v>0</v>
      </c>
      <c r="AG97" s="13"/>
      <c r="AH97" s="13">
        <f t="shared" si="28"/>
        <v>0</v>
      </c>
      <c r="AI97" s="26"/>
      <c r="AJ97" s="13">
        <f t="shared" si="29"/>
        <v>0</v>
      </c>
      <c r="AK97" s="39" t="s">
        <v>131</v>
      </c>
      <c r="AL97" s="36" t="s">
        <v>22</v>
      </c>
      <c r="AM97" s="23"/>
    </row>
    <row r="98" spans="1:39" ht="54" x14ac:dyDescent="0.35">
      <c r="A98" s="67" t="s">
        <v>132</v>
      </c>
      <c r="B98" s="68" t="s">
        <v>133</v>
      </c>
      <c r="C98" s="69" t="s">
        <v>30</v>
      </c>
      <c r="D98" s="13"/>
      <c r="E98" s="38">
        <v>16257</v>
      </c>
      <c r="F98" s="13">
        <f t="shared" si="15"/>
        <v>16257</v>
      </c>
      <c r="G98" s="13"/>
      <c r="H98" s="13">
        <f t="shared" si="16"/>
        <v>16257</v>
      </c>
      <c r="I98" s="13"/>
      <c r="J98" s="13">
        <f t="shared" si="17"/>
        <v>16257</v>
      </c>
      <c r="K98" s="13">
        <v>-16257</v>
      </c>
      <c r="L98" s="13">
        <f t="shared" si="18"/>
        <v>0</v>
      </c>
      <c r="M98" s="13"/>
      <c r="N98" s="70">
        <f t="shared" si="19"/>
        <v>0</v>
      </c>
      <c r="O98" s="13"/>
      <c r="P98" s="13"/>
      <c r="Q98" s="13">
        <f t="shared" si="20"/>
        <v>0</v>
      </c>
      <c r="R98" s="13"/>
      <c r="S98" s="13">
        <f t="shared" si="21"/>
        <v>0</v>
      </c>
      <c r="T98" s="13"/>
      <c r="U98" s="13">
        <f t="shared" si="22"/>
        <v>0</v>
      </c>
      <c r="V98" s="13">
        <v>16257</v>
      </c>
      <c r="W98" s="13">
        <f t="shared" si="23"/>
        <v>16257</v>
      </c>
      <c r="X98" s="13">
        <v>-6807</v>
      </c>
      <c r="Y98" s="70">
        <f t="shared" si="24"/>
        <v>9450</v>
      </c>
      <c r="Z98" s="13"/>
      <c r="AA98" s="13"/>
      <c r="AB98" s="13">
        <f t="shared" si="25"/>
        <v>0</v>
      </c>
      <c r="AC98" s="13"/>
      <c r="AD98" s="13">
        <f t="shared" si="26"/>
        <v>0</v>
      </c>
      <c r="AE98" s="13"/>
      <c r="AF98" s="13">
        <f t="shared" si="27"/>
        <v>0</v>
      </c>
      <c r="AG98" s="13"/>
      <c r="AH98" s="13">
        <f t="shared" si="28"/>
        <v>0</v>
      </c>
      <c r="AI98" s="13"/>
      <c r="AJ98" s="70">
        <f t="shared" si="29"/>
        <v>0</v>
      </c>
      <c r="AK98" s="39" t="s">
        <v>134</v>
      </c>
      <c r="AM98" s="23"/>
    </row>
    <row r="99" spans="1:39" ht="54" x14ac:dyDescent="0.35">
      <c r="A99" s="67" t="s">
        <v>135</v>
      </c>
      <c r="B99" s="68" t="s">
        <v>136</v>
      </c>
      <c r="C99" s="69" t="s">
        <v>30</v>
      </c>
      <c r="D99" s="13"/>
      <c r="E99" s="13">
        <v>0</v>
      </c>
      <c r="F99" s="13">
        <f t="shared" si="15"/>
        <v>0</v>
      </c>
      <c r="G99" s="13"/>
      <c r="H99" s="13">
        <f t="shared" si="16"/>
        <v>0</v>
      </c>
      <c r="I99" s="13"/>
      <c r="J99" s="13">
        <f t="shared" si="17"/>
        <v>0</v>
      </c>
      <c r="K99" s="13"/>
      <c r="L99" s="13">
        <f t="shared" si="18"/>
        <v>0</v>
      </c>
      <c r="M99" s="13"/>
      <c r="N99" s="70">
        <f t="shared" si="19"/>
        <v>0</v>
      </c>
      <c r="O99" s="13"/>
      <c r="P99" s="38">
        <v>24394.7</v>
      </c>
      <c r="Q99" s="13">
        <f t="shared" si="20"/>
        <v>24394.7</v>
      </c>
      <c r="R99" s="13"/>
      <c r="S99" s="13">
        <f t="shared" si="21"/>
        <v>24394.7</v>
      </c>
      <c r="T99" s="13"/>
      <c r="U99" s="13">
        <f t="shared" si="22"/>
        <v>24394.7</v>
      </c>
      <c r="V99" s="13"/>
      <c r="W99" s="13">
        <f t="shared" si="23"/>
        <v>24394.7</v>
      </c>
      <c r="X99" s="13">
        <v>-6798.2</v>
      </c>
      <c r="Y99" s="70">
        <f t="shared" si="24"/>
        <v>17596.5</v>
      </c>
      <c r="Z99" s="13"/>
      <c r="AA99" s="13"/>
      <c r="AB99" s="13">
        <f t="shared" si="25"/>
        <v>0</v>
      </c>
      <c r="AC99" s="13"/>
      <c r="AD99" s="13">
        <f t="shared" si="26"/>
        <v>0</v>
      </c>
      <c r="AE99" s="13"/>
      <c r="AF99" s="13">
        <f t="shared" si="27"/>
        <v>0</v>
      </c>
      <c r="AG99" s="13"/>
      <c r="AH99" s="13">
        <f t="shared" si="28"/>
        <v>0</v>
      </c>
      <c r="AI99" s="13"/>
      <c r="AJ99" s="70">
        <f t="shared" si="29"/>
        <v>0</v>
      </c>
      <c r="AK99" s="39" t="s">
        <v>137</v>
      </c>
      <c r="AM99" s="23"/>
    </row>
    <row r="100" spans="1:39" ht="54" x14ac:dyDescent="0.35">
      <c r="A100" s="67" t="s">
        <v>129</v>
      </c>
      <c r="B100" s="68" t="s">
        <v>138</v>
      </c>
      <c r="C100" s="69" t="s">
        <v>30</v>
      </c>
      <c r="D100" s="13"/>
      <c r="E100" s="13"/>
      <c r="F100" s="13"/>
      <c r="G100" s="13">
        <v>25131.63</v>
      </c>
      <c r="H100" s="13">
        <f t="shared" si="16"/>
        <v>25131.63</v>
      </c>
      <c r="I100" s="13"/>
      <c r="J100" s="13">
        <f t="shared" si="17"/>
        <v>25131.63</v>
      </c>
      <c r="K100" s="13"/>
      <c r="L100" s="13">
        <f t="shared" si="18"/>
        <v>25131.63</v>
      </c>
      <c r="M100" s="13"/>
      <c r="N100" s="70">
        <f t="shared" si="19"/>
        <v>25131.63</v>
      </c>
      <c r="O100" s="13"/>
      <c r="P100" s="38"/>
      <c r="Q100" s="13"/>
      <c r="R100" s="13"/>
      <c r="S100" s="13">
        <f t="shared" si="21"/>
        <v>0</v>
      </c>
      <c r="T100" s="13"/>
      <c r="U100" s="13">
        <f t="shared" si="22"/>
        <v>0</v>
      </c>
      <c r="V100" s="13"/>
      <c r="W100" s="13">
        <f t="shared" si="23"/>
        <v>0</v>
      </c>
      <c r="X100" s="13"/>
      <c r="Y100" s="70">
        <f t="shared" si="24"/>
        <v>0</v>
      </c>
      <c r="Z100" s="13"/>
      <c r="AA100" s="13"/>
      <c r="AB100" s="13"/>
      <c r="AC100" s="13"/>
      <c r="AD100" s="13">
        <f t="shared" si="26"/>
        <v>0</v>
      </c>
      <c r="AE100" s="13"/>
      <c r="AF100" s="13">
        <f t="shared" si="27"/>
        <v>0</v>
      </c>
      <c r="AG100" s="13"/>
      <c r="AH100" s="13">
        <f t="shared" si="28"/>
        <v>0</v>
      </c>
      <c r="AI100" s="13"/>
      <c r="AJ100" s="70">
        <f t="shared" si="29"/>
        <v>0</v>
      </c>
      <c r="AK100" s="39" t="s">
        <v>139</v>
      </c>
      <c r="AM100" s="23"/>
    </row>
    <row r="101" spans="1:39" ht="54" x14ac:dyDescent="0.35">
      <c r="A101" s="67" t="s">
        <v>140</v>
      </c>
      <c r="B101" s="68" t="s">
        <v>141</v>
      </c>
      <c r="C101" s="69" t="s">
        <v>30</v>
      </c>
      <c r="D101" s="13"/>
      <c r="E101" s="13"/>
      <c r="F101" s="13"/>
      <c r="G101" s="13"/>
      <c r="H101" s="13">
        <f t="shared" si="16"/>
        <v>0</v>
      </c>
      <c r="I101" s="13"/>
      <c r="J101" s="13">
        <f t="shared" si="17"/>
        <v>0</v>
      </c>
      <c r="K101" s="13"/>
      <c r="L101" s="13">
        <f t="shared" si="18"/>
        <v>0</v>
      </c>
      <c r="M101" s="13"/>
      <c r="N101" s="70">
        <f t="shared" si="19"/>
        <v>0</v>
      </c>
      <c r="O101" s="13"/>
      <c r="P101" s="38"/>
      <c r="Q101" s="13"/>
      <c r="R101" s="13"/>
      <c r="S101" s="13">
        <f t="shared" si="21"/>
        <v>0</v>
      </c>
      <c r="T101" s="13"/>
      <c r="U101" s="13">
        <f t="shared" si="22"/>
        <v>0</v>
      </c>
      <c r="V101" s="13"/>
      <c r="W101" s="13">
        <f t="shared" si="23"/>
        <v>0</v>
      </c>
      <c r="X101" s="13"/>
      <c r="Y101" s="70">
        <f t="shared" si="24"/>
        <v>0</v>
      </c>
      <c r="Z101" s="13"/>
      <c r="AA101" s="13"/>
      <c r="AB101" s="13"/>
      <c r="AC101" s="13">
        <v>19672.275000000001</v>
      </c>
      <c r="AD101" s="13">
        <f t="shared" si="26"/>
        <v>19672.275000000001</v>
      </c>
      <c r="AE101" s="13"/>
      <c r="AF101" s="13">
        <f t="shared" si="27"/>
        <v>19672.275000000001</v>
      </c>
      <c r="AG101" s="13"/>
      <c r="AH101" s="13">
        <f t="shared" si="28"/>
        <v>19672.275000000001</v>
      </c>
      <c r="AI101" s="13"/>
      <c r="AJ101" s="70">
        <f t="shared" si="29"/>
        <v>19672.275000000001</v>
      </c>
      <c r="AK101" s="39" t="s">
        <v>142</v>
      </c>
      <c r="AM101" s="23"/>
    </row>
    <row r="102" spans="1:39" ht="90" x14ac:dyDescent="0.35">
      <c r="A102" s="67" t="s">
        <v>143</v>
      </c>
      <c r="B102" s="91" t="s">
        <v>144</v>
      </c>
      <c r="C102" s="90" t="s">
        <v>87</v>
      </c>
      <c r="D102" s="13"/>
      <c r="E102" s="13"/>
      <c r="F102" s="13"/>
      <c r="G102" s="13">
        <v>430.16</v>
      </c>
      <c r="H102" s="13">
        <f t="shared" si="16"/>
        <v>430.16</v>
      </c>
      <c r="I102" s="13"/>
      <c r="J102" s="13">
        <f t="shared" si="17"/>
        <v>430.16</v>
      </c>
      <c r="K102" s="13"/>
      <c r="L102" s="13">
        <f t="shared" si="18"/>
        <v>430.16</v>
      </c>
      <c r="M102" s="13"/>
      <c r="N102" s="70">
        <f t="shared" si="19"/>
        <v>430.16</v>
      </c>
      <c r="O102" s="13"/>
      <c r="P102" s="38"/>
      <c r="Q102" s="13"/>
      <c r="R102" s="13"/>
      <c r="S102" s="13">
        <f t="shared" si="21"/>
        <v>0</v>
      </c>
      <c r="T102" s="13"/>
      <c r="U102" s="13">
        <f t="shared" si="22"/>
        <v>0</v>
      </c>
      <c r="V102" s="13"/>
      <c r="W102" s="13">
        <f t="shared" si="23"/>
        <v>0</v>
      </c>
      <c r="X102" s="13"/>
      <c r="Y102" s="70">
        <f t="shared" si="24"/>
        <v>0</v>
      </c>
      <c r="Z102" s="13"/>
      <c r="AA102" s="13"/>
      <c r="AB102" s="13"/>
      <c r="AC102" s="13"/>
      <c r="AD102" s="13">
        <f t="shared" si="26"/>
        <v>0</v>
      </c>
      <c r="AE102" s="13"/>
      <c r="AF102" s="13">
        <f t="shared" si="27"/>
        <v>0</v>
      </c>
      <c r="AG102" s="13"/>
      <c r="AH102" s="13">
        <f t="shared" si="28"/>
        <v>0</v>
      </c>
      <c r="AI102" s="13"/>
      <c r="AJ102" s="70">
        <f t="shared" si="29"/>
        <v>0</v>
      </c>
      <c r="AK102" s="39" t="s">
        <v>145</v>
      </c>
      <c r="AM102" s="23"/>
    </row>
    <row r="103" spans="1:39" s="84" customFormat="1" ht="33.75" customHeight="1" x14ac:dyDescent="0.25">
      <c r="A103" s="76"/>
      <c r="B103" s="77" t="s">
        <v>146</v>
      </c>
      <c r="C103" s="78" t="s">
        <v>19</v>
      </c>
      <c r="D103" s="8">
        <f>D112+D108+D107</f>
        <v>300522</v>
      </c>
      <c r="E103" s="8">
        <f>E112+E108+E107</f>
        <v>0</v>
      </c>
      <c r="F103" s="8">
        <f t="shared" si="15"/>
        <v>300522</v>
      </c>
      <c r="G103" s="8">
        <f>G112+G108+G107</f>
        <v>-136122</v>
      </c>
      <c r="H103" s="8">
        <f t="shared" si="16"/>
        <v>164400</v>
      </c>
      <c r="I103" s="8">
        <f>I112+I108+I107+I113</f>
        <v>4448.4939999999997</v>
      </c>
      <c r="J103" s="8">
        <f t="shared" si="17"/>
        <v>168848.49400000001</v>
      </c>
      <c r="K103" s="8">
        <f>K112+K108+K107+K113</f>
        <v>0</v>
      </c>
      <c r="L103" s="8">
        <f t="shared" si="18"/>
        <v>168848.49400000001</v>
      </c>
      <c r="M103" s="8">
        <f>M112+M108+M107+M113</f>
        <v>-164400</v>
      </c>
      <c r="N103" s="82">
        <f t="shared" si="19"/>
        <v>4448.4940000000061</v>
      </c>
      <c r="O103" s="8">
        <f>O112+O108+O107</f>
        <v>878982.8</v>
      </c>
      <c r="P103" s="8">
        <f>P112+P108+P107</f>
        <v>0</v>
      </c>
      <c r="Q103" s="8">
        <f t="shared" si="20"/>
        <v>878982.8</v>
      </c>
      <c r="R103" s="8">
        <f>R112+R108+R107</f>
        <v>-342860.79999999999</v>
      </c>
      <c r="S103" s="8">
        <f t="shared" si="21"/>
        <v>536122</v>
      </c>
      <c r="T103" s="8">
        <f>T112+T108+T107+T113</f>
        <v>0</v>
      </c>
      <c r="U103" s="8">
        <f t="shared" si="22"/>
        <v>536122</v>
      </c>
      <c r="V103" s="8">
        <f>V112+V108+V107+V113</f>
        <v>0</v>
      </c>
      <c r="W103" s="8">
        <f t="shared" si="23"/>
        <v>536122</v>
      </c>
      <c r="X103" s="8">
        <f>X112+X108+X107+X113</f>
        <v>132694.98300000001</v>
      </c>
      <c r="Y103" s="82">
        <f t="shared" si="24"/>
        <v>668816.98300000001</v>
      </c>
      <c r="Z103" s="8">
        <f>Z112+Z108+Z107</f>
        <v>0</v>
      </c>
      <c r="AA103" s="8">
        <f>AA112+AA108+AA107</f>
        <v>0</v>
      </c>
      <c r="AB103" s="8">
        <f t="shared" si="25"/>
        <v>0</v>
      </c>
      <c r="AC103" s="8">
        <f>AC112+AC108+AC107</f>
        <v>478982.8</v>
      </c>
      <c r="AD103" s="8">
        <f t="shared" si="26"/>
        <v>478982.8</v>
      </c>
      <c r="AE103" s="8">
        <f>AE112+AE108+AE107+AE113</f>
        <v>0</v>
      </c>
      <c r="AF103" s="8">
        <f t="shared" si="27"/>
        <v>478982.8</v>
      </c>
      <c r="AG103" s="8">
        <f>AG112+AG108+AG107+AG113</f>
        <v>0</v>
      </c>
      <c r="AH103" s="8">
        <f t="shared" si="28"/>
        <v>478982.8</v>
      </c>
      <c r="AI103" s="8">
        <f>AI112+AI108+AI107+AI113</f>
        <v>-198488.36600000001</v>
      </c>
      <c r="AJ103" s="82">
        <f t="shared" si="29"/>
        <v>280494.43400000001</v>
      </c>
      <c r="AK103" s="9"/>
      <c r="AL103" s="10"/>
      <c r="AM103" s="7"/>
    </row>
    <row r="104" spans="1:39" x14ac:dyDescent="0.35">
      <c r="A104" s="67"/>
      <c r="B104" s="68" t="s">
        <v>20</v>
      </c>
      <c r="C104" s="68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70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70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70"/>
      <c r="AM104" s="23"/>
    </row>
    <row r="105" spans="1:39" s="14" customFormat="1" hidden="1" x14ac:dyDescent="0.35">
      <c r="A105" s="15"/>
      <c r="B105" s="31" t="s">
        <v>21</v>
      </c>
      <c r="C105" s="31"/>
      <c r="D105" s="33">
        <f>D107+D110+D112</f>
        <v>300522</v>
      </c>
      <c r="E105" s="33">
        <f>E107+E110+E112</f>
        <v>0</v>
      </c>
      <c r="F105" s="33">
        <f t="shared" si="15"/>
        <v>300522</v>
      </c>
      <c r="G105" s="33">
        <f>G107+G110+G112</f>
        <v>-136122</v>
      </c>
      <c r="H105" s="33">
        <f t="shared" si="16"/>
        <v>164400</v>
      </c>
      <c r="I105" s="33">
        <f>I107+I110+I112+I113</f>
        <v>4448.4939999999997</v>
      </c>
      <c r="J105" s="33">
        <f t="shared" si="17"/>
        <v>168848.49400000001</v>
      </c>
      <c r="K105" s="33">
        <f>K107+K110+K112+K113</f>
        <v>0</v>
      </c>
      <c r="L105" s="33">
        <f t="shared" si="18"/>
        <v>168848.49400000001</v>
      </c>
      <c r="M105" s="33">
        <f>M107+M110+M112+M113</f>
        <v>-164400</v>
      </c>
      <c r="N105" s="33">
        <f t="shared" si="19"/>
        <v>4448.4940000000061</v>
      </c>
      <c r="O105" s="33">
        <f>O107+O110+O112</f>
        <v>478982.8</v>
      </c>
      <c r="P105" s="33">
        <f>P107+P110+P112</f>
        <v>0</v>
      </c>
      <c r="Q105" s="33">
        <f t="shared" si="20"/>
        <v>478982.8</v>
      </c>
      <c r="R105" s="33">
        <f>R107+R110+R112</f>
        <v>-342860.79999999999</v>
      </c>
      <c r="S105" s="33">
        <f t="shared" si="21"/>
        <v>136122</v>
      </c>
      <c r="T105" s="33">
        <f>T107+T110+T112+T113</f>
        <v>0</v>
      </c>
      <c r="U105" s="33">
        <f t="shared" si="22"/>
        <v>136122</v>
      </c>
      <c r="V105" s="33">
        <f>V107+V110+V112+V113</f>
        <v>0</v>
      </c>
      <c r="W105" s="33">
        <f t="shared" si="23"/>
        <v>136122</v>
      </c>
      <c r="X105" s="33">
        <f>X107+X110+X112+X113</f>
        <v>132694.98300000001</v>
      </c>
      <c r="Y105" s="33">
        <f t="shared" si="24"/>
        <v>268816.98300000001</v>
      </c>
      <c r="Z105" s="33">
        <f>Z107+Z110+Z112</f>
        <v>0</v>
      </c>
      <c r="AA105" s="33">
        <f>AA107+AA110+AA112</f>
        <v>0</v>
      </c>
      <c r="AB105" s="33">
        <f t="shared" si="25"/>
        <v>0</v>
      </c>
      <c r="AC105" s="33">
        <f>AC107+AC110+AC112</f>
        <v>478982.8</v>
      </c>
      <c r="AD105" s="33">
        <f t="shared" si="26"/>
        <v>478982.8</v>
      </c>
      <c r="AE105" s="33">
        <f>AE107+AE110+AE112+AE113</f>
        <v>0</v>
      </c>
      <c r="AF105" s="33">
        <f t="shared" si="27"/>
        <v>478982.8</v>
      </c>
      <c r="AG105" s="33">
        <f>AG107+AG110+AG112+AG113</f>
        <v>0</v>
      </c>
      <c r="AH105" s="33">
        <f t="shared" si="28"/>
        <v>478982.8</v>
      </c>
      <c r="AI105" s="33">
        <f>AI107+AI110+AI112+AI113</f>
        <v>-198488.36600000001</v>
      </c>
      <c r="AJ105" s="33">
        <f t="shared" si="29"/>
        <v>280494.43400000001</v>
      </c>
      <c r="AK105" s="34"/>
      <c r="AL105" s="20" t="s">
        <v>22</v>
      </c>
      <c r="AM105" s="21"/>
    </row>
    <row r="106" spans="1:39" x14ac:dyDescent="0.35">
      <c r="A106" s="67"/>
      <c r="B106" s="68" t="s">
        <v>23</v>
      </c>
      <c r="C106" s="87" t="s">
        <v>19</v>
      </c>
      <c r="D106" s="13">
        <f>D111</f>
        <v>0</v>
      </c>
      <c r="E106" s="13">
        <f>E111</f>
        <v>0</v>
      </c>
      <c r="F106" s="13">
        <f t="shared" si="15"/>
        <v>0</v>
      </c>
      <c r="G106" s="13">
        <f>G111</f>
        <v>0</v>
      </c>
      <c r="H106" s="13">
        <f t="shared" si="16"/>
        <v>0</v>
      </c>
      <c r="I106" s="13">
        <f>I111</f>
        <v>0</v>
      </c>
      <c r="J106" s="13">
        <f t="shared" si="17"/>
        <v>0</v>
      </c>
      <c r="K106" s="13">
        <f>K111</f>
        <v>0</v>
      </c>
      <c r="L106" s="13">
        <f t="shared" si="18"/>
        <v>0</v>
      </c>
      <c r="M106" s="13">
        <f>M111</f>
        <v>0</v>
      </c>
      <c r="N106" s="70">
        <f t="shared" si="19"/>
        <v>0</v>
      </c>
      <c r="O106" s="13">
        <f>O111</f>
        <v>400000</v>
      </c>
      <c r="P106" s="13">
        <f>P111</f>
        <v>0</v>
      </c>
      <c r="Q106" s="13">
        <f t="shared" si="20"/>
        <v>400000</v>
      </c>
      <c r="R106" s="13">
        <f>R111</f>
        <v>0</v>
      </c>
      <c r="S106" s="13">
        <f t="shared" si="21"/>
        <v>400000</v>
      </c>
      <c r="T106" s="13">
        <f>T111</f>
        <v>0</v>
      </c>
      <c r="U106" s="13">
        <f t="shared" si="22"/>
        <v>400000</v>
      </c>
      <c r="V106" s="13">
        <f>V111</f>
        <v>0</v>
      </c>
      <c r="W106" s="13">
        <f t="shared" si="23"/>
        <v>400000</v>
      </c>
      <c r="X106" s="13">
        <f>X111</f>
        <v>0</v>
      </c>
      <c r="Y106" s="70">
        <f t="shared" si="24"/>
        <v>400000</v>
      </c>
      <c r="Z106" s="13">
        <f>Z111</f>
        <v>0</v>
      </c>
      <c r="AA106" s="13">
        <f>AA111</f>
        <v>0</v>
      </c>
      <c r="AB106" s="13">
        <f t="shared" si="25"/>
        <v>0</v>
      </c>
      <c r="AC106" s="13">
        <f>AC111</f>
        <v>0</v>
      </c>
      <c r="AD106" s="13">
        <f t="shared" si="26"/>
        <v>0</v>
      </c>
      <c r="AE106" s="13">
        <f>AE111</f>
        <v>0</v>
      </c>
      <c r="AF106" s="13">
        <f t="shared" si="27"/>
        <v>0</v>
      </c>
      <c r="AG106" s="13">
        <f>AG111</f>
        <v>0</v>
      </c>
      <c r="AH106" s="13">
        <f t="shared" si="28"/>
        <v>0</v>
      </c>
      <c r="AI106" s="13">
        <f>AI111</f>
        <v>0</v>
      </c>
      <c r="AJ106" s="70">
        <f t="shared" si="29"/>
        <v>0</v>
      </c>
      <c r="AM106" s="23"/>
    </row>
    <row r="107" spans="1:39" ht="54" x14ac:dyDescent="0.35">
      <c r="A107" s="67" t="s">
        <v>147</v>
      </c>
      <c r="B107" s="68" t="s">
        <v>148</v>
      </c>
      <c r="C107" s="69" t="s">
        <v>30</v>
      </c>
      <c r="D107" s="13">
        <v>136122</v>
      </c>
      <c r="E107" s="13"/>
      <c r="F107" s="13">
        <f t="shared" si="15"/>
        <v>136122</v>
      </c>
      <c r="G107" s="13">
        <v>-136122</v>
      </c>
      <c r="H107" s="13">
        <f t="shared" si="16"/>
        <v>0</v>
      </c>
      <c r="I107" s="13"/>
      <c r="J107" s="13">
        <f t="shared" si="17"/>
        <v>0</v>
      </c>
      <c r="K107" s="13"/>
      <c r="L107" s="13">
        <f t="shared" si="18"/>
        <v>0</v>
      </c>
      <c r="M107" s="13"/>
      <c r="N107" s="70">
        <f t="shared" si="19"/>
        <v>0</v>
      </c>
      <c r="O107" s="13">
        <v>0</v>
      </c>
      <c r="P107" s="13"/>
      <c r="Q107" s="13">
        <f t="shared" si="20"/>
        <v>0</v>
      </c>
      <c r="R107" s="13">
        <v>136122</v>
      </c>
      <c r="S107" s="13">
        <f t="shared" si="21"/>
        <v>136122</v>
      </c>
      <c r="T107" s="13"/>
      <c r="U107" s="13">
        <f t="shared" si="22"/>
        <v>136122</v>
      </c>
      <c r="V107" s="13"/>
      <c r="W107" s="13">
        <f t="shared" si="23"/>
        <v>136122</v>
      </c>
      <c r="X107" s="13">
        <v>-31705.017</v>
      </c>
      <c r="Y107" s="70">
        <f t="shared" si="24"/>
        <v>104416.98300000001</v>
      </c>
      <c r="Z107" s="13">
        <v>0</v>
      </c>
      <c r="AA107" s="13"/>
      <c r="AB107" s="13">
        <f t="shared" si="25"/>
        <v>0</v>
      </c>
      <c r="AC107" s="13"/>
      <c r="AD107" s="13">
        <f t="shared" si="26"/>
        <v>0</v>
      </c>
      <c r="AE107" s="13"/>
      <c r="AF107" s="13">
        <f t="shared" si="27"/>
        <v>0</v>
      </c>
      <c r="AG107" s="13"/>
      <c r="AH107" s="13">
        <f t="shared" si="28"/>
        <v>0</v>
      </c>
      <c r="AI107" s="13">
        <v>31705.017</v>
      </c>
      <c r="AJ107" s="70">
        <f t="shared" si="29"/>
        <v>31705.017</v>
      </c>
      <c r="AK107" s="3" t="s">
        <v>149</v>
      </c>
      <c r="AM107" s="23"/>
    </row>
    <row r="108" spans="1:39" ht="54" x14ac:dyDescent="0.35">
      <c r="A108" s="67" t="s">
        <v>150</v>
      </c>
      <c r="B108" s="68" t="s">
        <v>151</v>
      </c>
      <c r="C108" s="69" t="s">
        <v>152</v>
      </c>
      <c r="D108" s="13">
        <f>D110+D111</f>
        <v>164400</v>
      </c>
      <c r="E108" s="13">
        <f>E110+E111</f>
        <v>0</v>
      </c>
      <c r="F108" s="13">
        <f t="shared" si="15"/>
        <v>164400</v>
      </c>
      <c r="G108" s="13">
        <f>G110+G111</f>
        <v>0</v>
      </c>
      <c r="H108" s="13">
        <f t="shared" si="16"/>
        <v>164400</v>
      </c>
      <c r="I108" s="13">
        <f>I110+I111</f>
        <v>0</v>
      </c>
      <c r="J108" s="13">
        <f t="shared" si="17"/>
        <v>164400</v>
      </c>
      <c r="K108" s="13">
        <f>K110+K111</f>
        <v>0</v>
      </c>
      <c r="L108" s="13">
        <f t="shared" si="18"/>
        <v>164400</v>
      </c>
      <c r="M108" s="13">
        <f>M110+M111</f>
        <v>-164400</v>
      </c>
      <c r="N108" s="70">
        <f t="shared" si="19"/>
        <v>0</v>
      </c>
      <c r="O108" s="13">
        <f>O110+O111</f>
        <v>400000</v>
      </c>
      <c r="P108" s="13">
        <f>P110+P111</f>
        <v>0</v>
      </c>
      <c r="Q108" s="13">
        <f t="shared" si="20"/>
        <v>400000</v>
      </c>
      <c r="R108" s="13">
        <f>R110+R111</f>
        <v>0</v>
      </c>
      <c r="S108" s="13">
        <f t="shared" si="21"/>
        <v>400000</v>
      </c>
      <c r="T108" s="13">
        <f>T110+T111</f>
        <v>0</v>
      </c>
      <c r="U108" s="13">
        <f t="shared" si="22"/>
        <v>400000</v>
      </c>
      <c r="V108" s="13">
        <f>V110+V111</f>
        <v>0</v>
      </c>
      <c r="W108" s="13">
        <f t="shared" si="23"/>
        <v>400000</v>
      </c>
      <c r="X108" s="13">
        <f>X110+X111</f>
        <v>164400</v>
      </c>
      <c r="Y108" s="70">
        <f t="shared" si="24"/>
        <v>564400</v>
      </c>
      <c r="Z108" s="13">
        <f>Z110+Z111</f>
        <v>0</v>
      </c>
      <c r="AA108" s="13">
        <f>AA110+AA111</f>
        <v>0</v>
      </c>
      <c r="AB108" s="13">
        <f t="shared" si="25"/>
        <v>0</v>
      </c>
      <c r="AC108" s="13">
        <f>AC110+AC111</f>
        <v>0</v>
      </c>
      <c r="AD108" s="13">
        <f t="shared" si="26"/>
        <v>0</v>
      </c>
      <c r="AE108" s="13">
        <f>AE110+AE111</f>
        <v>0</v>
      </c>
      <c r="AF108" s="13">
        <f t="shared" si="27"/>
        <v>0</v>
      </c>
      <c r="AG108" s="13">
        <f>AG110+AG111</f>
        <v>0</v>
      </c>
      <c r="AH108" s="13">
        <f t="shared" si="28"/>
        <v>0</v>
      </c>
      <c r="AI108" s="13">
        <f>AI110+AI111</f>
        <v>0</v>
      </c>
      <c r="AJ108" s="70">
        <f t="shared" si="29"/>
        <v>0</v>
      </c>
      <c r="AM108" s="23"/>
    </row>
    <row r="109" spans="1:39" x14ac:dyDescent="0.35">
      <c r="A109" s="67"/>
      <c r="B109" s="68" t="s">
        <v>20</v>
      </c>
      <c r="C109" s="68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70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70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70"/>
      <c r="AM109" s="23"/>
    </row>
    <row r="110" spans="1:39" s="1" customFormat="1" hidden="1" x14ac:dyDescent="0.35">
      <c r="A110" s="11"/>
      <c r="B110" s="40" t="s">
        <v>21</v>
      </c>
      <c r="C110" s="22"/>
      <c r="D110" s="13">
        <v>164400</v>
      </c>
      <c r="E110" s="13"/>
      <c r="F110" s="13">
        <f t="shared" si="15"/>
        <v>164400</v>
      </c>
      <c r="G110" s="26"/>
      <c r="H110" s="13">
        <f t="shared" si="16"/>
        <v>164400</v>
      </c>
      <c r="I110" s="26"/>
      <c r="J110" s="13">
        <f t="shared" ref="J110:J173" si="30">H110+I110</f>
        <v>164400</v>
      </c>
      <c r="K110" s="26"/>
      <c r="L110" s="13">
        <f t="shared" ref="L110:L173" si="31">J110+K110</f>
        <v>164400</v>
      </c>
      <c r="M110" s="26">
        <v>-164400</v>
      </c>
      <c r="N110" s="13">
        <f t="shared" ref="N110:N173" si="32">L110+M110</f>
        <v>0</v>
      </c>
      <c r="O110" s="13">
        <v>0</v>
      </c>
      <c r="P110" s="13"/>
      <c r="Q110" s="13">
        <f t="shared" ref="Q110:Q173" si="33">O110+P110</f>
        <v>0</v>
      </c>
      <c r="R110" s="26"/>
      <c r="S110" s="13">
        <f t="shared" ref="S110:S173" si="34">Q110+R110</f>
        <v>0</v>
      </c>
      <c r="T110" s="26"/>
      <c r="U110" s="13">
        <f t="shared" ref="U110:U173" si="35">S110+T110</f>
        <v>0</v>
      </c>
      <c r="V110" s="26"/>
      <c r="W110" s="13">
        <f t="shared" ref="W110:W173" si="36">U110+V110</f>
        <v>0</v>
      </c>
      <c r="X110" s="26">
        <v>164400</v>
      </c>
      <c r="Y110" s="13">
        <f t="shared" ref="Y110:Y173" si="37">W110+X110</f>
        <v>164400</v>
      </c>
      <c r="Z110" s="13">
        <v>0</v>
      </c>
      <c r="AA110" s="13"/>
      <c r="AB110" s="13">
        <f t="shared" ref="AB110:AB173" si="38">Z110+AA110</f>
        <v>0</v>
      </c>
      <c r="AC110" s="26"/>
      <c r="AD110" s="13">
        <f t="shared" ref="AD110:AD173" si="39">AB110+AC110</f>
        <v>0</v>
      </c>
      <c r="AE110" s="26"/>
      <c r="AF110" s="13">
        <f t="shared" ref="AF110:AF173" si="40">AD110+AE110</f>
        <v>0</v>
      </c>
      <c r="AG110" s="26"/>
      <c r="AH110" s="13">
        <f t="shared" ref="AH110:AH173" si="41">AF110+AG110</f>
        <v>0</v>
      </c>
      <c r="AI110" s="26"/>
      <c r="AJ110" s="13">
        <f t="shared" ref="AJ110:AJ173" si="42">AH110+AI110</f>
        <v>0</v>
      </c>
      <c r="AK110" s="41" t="s">
        <v>153</v>
      </c>
      <c r="AL110" s="4" t="s">
        <v>22</v>
      </c>
      <c r="AM110" s="23"/>
    </row>
    <row r="111" spans="1:39" x14ac:dyDescent="0.35">
      <c r="A111" s="67"/>
      <c r="B111" s="68" t="s">
        <v>23</v>
      </c>
      <c r="C111" s="87" t="s">
        <v>19</v>
      </c>
      <c r="D111" s="13">
        <v>0</v>
      </c>
      <c r="E111" s="13"/>
      <c r="F111" s="13">
        <f t="shared" si="15"/>
        <v>0</v>
      </c>
      <c r="G111" s="13"/>
      <c r="H111" s="13">
        <f t="shared" si="16"/>
        <v>0</v>
      </c>
      <c r="I111" s="13"/>
      <c r="J111" s="13">
        <f t="shared" si="30"/>
        <v>0</v>
      </c>
      <c r="K111" s="13"/>
      <c r="L111" s="13">
        <f t="shared" si="31"/>
        <v>0</v>
      </c>
      <c r="M111" s="13"/>
      <c r="N111" s="70">
        <f t="shared" si="32"/>
        <v>0</v>
      </c>
      <c r="O111" s="13">
        <v>400000</v>
      </c>
      <c r="P111" s="13"/>
      <c r="Q111" s="13">
        <f t="shared" si="33"/>
        <v>400000</v>
      </c>
      <c r="R111" s="13"/>
      <c r="S111" s="13">
        <f t="shared" si="34"/>
        <v>400000</v>
      </c>
      <c r="T111" s="13"/>
      <c r="U111" s="13">
        <f t="shared" si="35"/>
        <v>400000</v>
      </c>
      <c r="V111" s="13"/>
      <c r="W111" s="13">
        <f t="shared" si="36"/>
        <v>400000</v>
      </c>
      <c r="X111" s="13"/>
      <c r="Y111" s="70">
        <f t="shared" si="37"/>
        <v>400000</v>
      </c>
      <c r="Z111" s="13">
        <v>0</v>
      </c>
      <c r="AA111" s="13"/>
      <c r="AB111" s="13">
        <f t="shared" si="38"/>
        <v>0</v>
      </c>
      <c r="AC111" s="13"/>
      <c r="AD111" s="13">
        <f t="shared" si="39"/>
        <v>0</v>
      </c>
      <c r="AE111" s="13"/>
      <c r="AF111" s="13">
        <f t="shared" si="40"/>
        <v>0</v>
      </c>
      <c r="AG111" s="13"/>
      <c r="AH111" s="13">
        <f t="shared" si="41"/>
        <v>0</v>
      </c>
      <c r="AI111" s="13"/>
      <c r="AJ111" s="70">
        <f t="shared" si="42"/>
        <v>0</v>
      </c>
      <c r="AK111" s="3" t="s">
        <v>153</v>
      </c>
      <c r="AM111" s="23"/>
    </row>
    <row r="112" spans="1:39" ht="54" x14ac:dyDescent="0.35">
      <c r="A112" s="67" t="s">
        <v>154</v>
      </c>
      <c r="B112" s="68" t="s">
        <v>155</v>
      </c>
      <c r="C112" s="69" t="s">
        <v>152</v>
      </c>
      <c r="D112" s="13">
        <v>0</v>
      </c>
      <c r="E112" s="13"/>
      <c r="F112" s="13">
        <f t="shared" si="15"/>
        <v>0</v>
      </c>
      <c r="G112" s="13"/>
      <c r="H112" s="13">
        <f t="shared" si="16"/>
        <v>0</v>
      </c>
      <c r="I112" s="13"/>
      <c r="J112" s="13">
        <f t="shared" si="30"/>
        <v>0</v>
      </c>
      <c r="K112" s="13"/>
      <c r="L112" s="13">
        <f t="shared" si="31"/>
        <v>0</v>
      </c>
      <c r="M112" s="13"/>
      <c r="N112" s="70">
        <f t="shared" si="32"/>
        <v>0</v>
      </c>
      <c r="O112" s="13">
        <v>478982.8</v>
      </c>
      <c r="P112" s="13"/>
      <c r="Q112" s="13">
        <f t="shared" si="33"/>
        <v>478982.8</v>
      </c>
      <c r="R112" s="13">
        <v>-478982.8</v>
      </c>
      <c r="S112" s="13">
        <f t="shared" si="34"/>
        <v>0</v>
      </c>
      <c r="T112" s="13"/>
      <c r="U112" s="13">
        <f t="shared" si="35"/>
        <v>0</v>
      </c>
      <c r="V112" s="13"/>
      <c r="W112" s="13">
        <f t="shared" si="36"/>
        <v>0</v>
      </c>
      <c r="X112" s="13"/>
      <c r="Y112" s="70">
        <f t="shared" si="37"/>
        <v>0</v>
      </c>
      <c r="Z112" s="13">
        <v>0</v>
      </c>
      <c r="AA112" s="13"/>
      <c r="AB112" s="13">
        <f t="shared" si="38"/>
        <v>0</v>
      </c>
      <c r="AC112" s="13">
        <v>478982.8</v>
      </c>
      <c r="AD112" s="13">
        <f t="shared" si="39"/>
        <v>478982.8</v>
      </c>
      <c r="AE112" s="13"/>
      <c r="AF112" s="13">
        <f t="shared" si="40"/>
        <v>478982.8</v>
      </c>
      <c r="AG112" s="13"/>
      <c r="AH112" s="13">
        <f t="shared" si="41"/>
        <v>478982.8</v>
      </c>
      <c r="AI112" s="13">
        <v>-230193.383</v>
      </c>
      <c r="AJ112" s="70">
        <f t="shared" si="42"/>
        <v>248789.41699999999</v>
      </c>
      <c r="AK112" s="3" t="s">
        <v>156</v>
      </c>
      <c r="AM112" s="23"/>
    </row>
    <row r="113" spans="1:39" ht="72" x14ac:dyDescent="0.35">
      <c r="A113" s="67" t="s">
        <v>157</v>
      </c>
      <c r="B113" s="68" t="s">
        <v>158</v>
      </c>
      <c r="C113" s="69" t="s">
        <v>87</v>
      </c>
      <c r="D113" s="13"/>
      <c r="E113" s="13"/>
      <c r="F113" s="13"/>
      <c r="G113" s="13"/>
      <c r="H113" s="13"/>
      <c r="I113" s="13">
        <v>4448.4939999999997</v>
      </c>
      <c r="J113" s="13">
        <f t="shared" si="30"/>
        <v>4448.4939999999997</v>
      </c>
      <c r="K113" s="13"/>
      <c r="L113" s="13">
        <f t="shared" si="31"/>
        <v>4448.4939999999997</v>
      </c>
      <c r="M113" s="13"/>
      <c r="N113" s="70">
        <f t="shared" si="32"/>
        <v>4448.4939999999997</v>
      </c>
      <c r="O113" s="13"/>
      <c r="P113" s="13"/>
      <c r="Q113" s="13"/>
      <c r="R113" s="13"/>
      <c r="S113" s="13"/>
      <c r="T113" s="13"/>
      <c r="U113" s="13">
        <f t="shared" si="35"/>
        <v>0</v>
      </c>
      <c r="V113" s="13"/>
      <c r="W113" s="13">
        <f t="shared" si="36"/>
        <v>0</v>
      </c>
      <c r="X113" s="13"/>
      <c r="Y113" s="70">
        <f t="shared" si="37"/>
        <v>0</v>
      </c>
      <c r="Z113" s="13"/>
      <c r="AA113" s="13"/>
      <c r="AB113" s="13"/>
      <c r="AC113" s="13"/>
      <c r="AD113" s="13"/>
      <c r="AE113" s="13"/>
      <c r="AF113" s="13">
        <f t="shared" si="40"/>
        <v>0</v>
      </c>
      <c r="AG113" s="13"/>
      <c r="AH113" s="13">
        <f t="shared" si="41"/>
        <v>0</v>
      </c>
      <c r="AI113" s="13"/>
      <c r="AJ113" s="70">
        <f t="shared" si="42"/>
        <v>0</v>
      </c>
      <c r="AK113" s="3" t="s">
        <v>159</v>
      </c>
      <c r="AM113" s="23"/>
    </row>
    <row r="114" spans="1:39" s="84" customFormat="1" ht="33.75" customHeight="1" x14ac:dyDescent="0.25">
      <c r="A114" s="76"/>
      <c r="B114" s="77" t="s">
        <v>160</v>
      </c>
      <c r="C114" s="78" t="s">
        <v>19</v>
      </c>
      <c r="D114" s="8">
        <f>D118+D122+D123+D127+D128+D129+D130+D131+D132+D133+D134+D135+D136</f>
        <v>524262.5</v>
      </c>
      <c r="E114" s="8">
        <f>E118+E122+E123+E127+E128+E129+E130+E131+E132+E133+E134+E135+E136+E137</f>
        <v>80016.800000000003</v>
      </c>
      <c r="F114" s="8">
        <f t="shared" si="15"/>
        <v>604279.30000000005</v>
      </c>
      <c r="G114" s="8">
        <f>G118+G122+G123+G127+G128+G129+G130+G131+G132+G133+G134+G135+G136+G137+G138+G139</f>
        <v>78805.370999999999</v>
      </c>
      <c r="H114" s="8">
        <f t="shared" si="16"/>
        <v>683084.67100000009</v>
      </c>
      <c r="I114" s="8">
        <f>I118+I122+I123+I127+I128+I129+I130+I131+I132+I133+I134+I135+I136+I137+I138+I139</f>
        <v>-207510.772</v>
      </c>
      <c r="J114" s="8">
        <f t="shared" si="30"/>
        <v>475573.89900000009</v>
      </c>
      <c r="K114" s="8">
        <f>K118+K122+K123+K127+K128+K129+K130+K131+K132+K133+K134+K135+K136+K137+K138+K139</f>
        <v>0</v>
      </c>
      <c r="L114" s="8">
        <f t="shared" si="31"/>
        <v>475573.89900000009</v>
      </c>
      <c r="M114" s="8">
        <f>M118+M122+M123+M127+M128+M129+M130+M131+M132+M133+M134+M135+M136+M137+M138+M139+M140+M141</f>
        <v>4975</v>
      </c>
      <c r="N114" s="82">
        <f t="shared" si="32"/>
        <v>480548.89900000009</v>
      </c>
      <c r="O114" s="8">
        <f>O118+O122+O123+O127+O128+O129+O130+O131+O132+O133+O134+O135+O136</f>
        <v>1162736.3</v>
      </c>
      <c r="P114" s="29">
        <f>P118+P122+P123+P127+P128+P129+P130+P131+P132+P133+P134+P135+P136+P137</f>
        <v>0</v>
      </c>
      <c r="Q114" s="8">
        <f t="shared" si="33"/>
        <v>1162736.3</v>
      </c>
      <c r="R114" s="29">
        <f>R118+R122+R123+R127+R128+R129+R130+R131+R132+R133+R134+R135+R136+R137+R138+R139</f>
        <v>0</v>
      </c>
      <c r="S114" s="8">
        <f t="shared" si="34"/>
        <v>1162736.3</v>
      </c>
      <c r="T114" s="8">
        <f>T118+T122+T123+T127+T128+T129+T130+T131+T132+T133+T134+T135+T136+T137+T138+T139</f>
        <v>-372888.77</v>
      </c>
      <c r="U114" s="8">
        <f t="shared" si="35"/>
        <v>789847.53</v>
      </c>
      <c r="V114" s="8">
        <f>V118+V122+V123+V127+V128+V129+V130+V131+V132+V133+V134+V135+V136+V137+V138+V139</f>
        <v>0</v>
      </c>
      <c r="W114" s="8">
        <f t="shared" si="36"/>
        <v>789847.53</v>
      </c>
      <c r="X114" s="8">
        <f>X118+X122+X123+X127+X128+X129+X130+X131+X132+X133+X134+X135+X136+X137+X138+X139+X140+X141</f>
        <v>0</v>
      </c>
      <c r="Y114" s="82">
        <f t="shared" si="37"/>
        <v>789847.53</v>
      </c>
      <c r="Z114" s="8">
        <f>Z118+Z122+Z123+Z127+Z128+Z129+Z130+Z131+Z132+Z133+Z134+Z135+Z136</f>
        <v>145103.1</v>
      </c>
      <c r="AA114" s="29">
        <f>AA118+AA122+AA123+AA127+AA128+AA129+AA130+AA131+AA132+AA133+AA134+AA135+AA136+AA137</f>
        <v>0</v>
      </c>
      <c r="AB114" s="8">
        <f t="shared" si="38"/>
        <v>145103.1</v>
      </c>
      <c r="AC114" s="29">
        <f>AC118+AC122+AC123+AC127+AC128+AC129+AC130+AC131+AC132+AC133+AC134+AC135+AC136+AC137+AC138+AC139</f>
        <v>0</v>
      </c>
      <c r="AD114" s="8">
        <f t="shared" si="39"/>
        <v>145103.1</v>
      </c>
      <c r="AE114" s="8">
        <f>AE118+AE122+AE123+AE127+AE128+AE129+AE130+AE131+AE132+AE133+AE134+AE135+AE136+AE137+AE138+AE139</f>
        <v>0</v>
      </c>
      <c r="AF114" s="8">
        <f t="shared" si="40"/>
        <v>145103.1</v>
      </c>
      <c r="AG114" s="8">
        <f>AG118+AG122+AG123+AG127+AG128+AG129+AG130+AG131+AG132+AG133+AG134+AG135+AG136+AG137+AG138+AG139</f>
        <v>0</v>
      </c>
      <c r="AH114" s="8">
        <f t="shared" si="41"/>
        <v>145103.1</v>
      </c>
      <c r="AI114" s="8">
        <f>AI118+AI122+AI123+AI127+AI128+AI129+AI130+AI131+AI132+AI133+AI134+AI135+AI136+AI137+AI138+AI139+AI140+AI141</f>
        <v>0</v>
      </c>
      <c r="AJ114" s="82">
        <f t="shared" si="42"/>
        <v>145103.1</v>
      </c>
      <c r="AK114" s="9"/>
      <c r="AL114" s="10"/>
      <c r="AM114" s="7"/>
    </row>
    <row r="115" spans="1:39" x14ac:dyDescent="0.35">
      <c r="A115" s="67"/>
      <c r="B115" s="79" t="s">
        <v>20</v>
      </c>
      <c r="C115" s="87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70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70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70"/>
      <c r="AM115" s="23"/>
    </row>
    <row r="116" spans="1:39" s="14" customFormat="1" hidden="1" x14ac:dyDescent="0.35">
      <c r="A116" s="15"/>
      <c r="B116" s="16" t="s">
        <v>21</v>
      </c>
      <c r="C116" s="42"/>
      <c r="D116" s="18">
        <f>D120+D122+D125+D127+D128+D129+D130+D131+D132+D133++D134+D135+D136</f>
        <v>494100.8</v>
      </c>
      <c r="E116" s="18">
        <f>E120+E122+E125+E127+E128+E129+E130+E131+E132+E133++E134+E135+E136+E137</f>
        <v>80016.800000000003</v>
      </c>
      <c r="F116" s="18">
        <f t="shared" si="15"/>
        <v>574117.6</v>
      </c>
      <c r="G116" s="18">
        <f>G120+G122+G125+G127+G128+G129+G130+G131+G132+G133++G134+G135+G136+G137+G138+G139</f>
        <v>78805.370999999999</v>
      </c>
      <c r="H116" s="18">
        <f t="shared" si="16"/>
        <v>652922.97100000002</v>
      </c>
      <c r="I116" s="18">
        <f>I120+I122+I125+I127+I128+I129+I130+I131+I132+I133++I134+I135+I136+I137+I138+I139</f>
        <v>-207510.772</v>
      </c>
      <c r="J116" s="18">
        <f t="shared" si="30"/>
        <v>445412.19900000002</v>
      </c>
      <c r="K116" s="18">
        <f>K120+K122+K125+K127+K128+K129+K130+K131+K132+K133++K134+K135+K136+K137+K138+K139</f>
        <v>0</v>
      </c>
      <c r="L116" s="18">
        <f t="shared" si="31"/>
        <v>445412.19900000002</v>
      </c>
      <c r="M116" s="18">
        <f>M120+M122+M125+M127+M128+M129+M130+M131+M132+M133++M134+M135+M136+M137+M138+M139+M140+M141</f>
        <v>4975</v>
      </c>
      <c r="N116" s="18">
        <f t="shared" si="32"/>
        <v>450387.19900000002</v>
      </c>
      <c r="O116" s="18">
        <f>O120+O122+O125+O127+O128+O129+O130+O131+O132+O133++O134+O135+O136</f>
        <v>1162736.3</v>
      </c>
      <c r="P116" s="43">
        <f>P120+P122+P125+P127+P128+P129+P130+P131+P132+P133++P134+P135+P136+P137</f>
        <v>0</v>
      </c>
      <c r="Q116" s="18">
        <f t="shared" si="33"/>
        <v>1162736.3</v>
      </c>
      <c r="R116" s="43">
        <f>R120+R122+R125+R127+R128+R129+R130+R131+R132+R133++R134+R135+R136+R137+R138+R139</f>
        <v>0</v>
      </c>
      <c r="S116" s="18">
        <f t="shared" si="34"/>
        <v>1162736.3</v>
      </c>
      <c r="T116" s="18">
        <f>T120+T122+T125+T127+T128+T129+T130+T131+T132+T133++T134+T135+T136+T137+T138+T139</f>
        <v>-372888.77</v>
      </c>
      <c r="U116" s="18">
        <f t="shared" si="35"/>
        <v>789847.53</v>
      </c>
      <c r="V116" s="18">
        <f>V120+V122+V125+V127+V128+V129+V130+V131+V132+V133++V134+V135+V136+V137+V138+V139</f>
        <v>0</v>
      </c>
      <c r="W116" s="18">
        <f t="shared" si="36"/>
        <v>789847.53</v>
      </c>
      <c r="X116" s="18">
        <f>X120+X122+X125+X127+X128+X129+X130+X131+X132+X133++X134+X135+X136+X137+X138+X139+X140+X141</f>
        <v>0</v>
      </c>
      <c r="Y116" s="18">
        <f t="shared" si="37"/>
        <v>789847.53</v>
      </c>
      <c r="Z116" s="18">
        <f>Z120+Z122+Z125+Z127+Z128+Z129+Z130+Z131+Z132+Z133++Z134+Z135+Z136</f>
        <v>0</v>
      </c>
      <c r="AA116" s="43">
        <f>AA120+AA122+AA125+AA127+AA128+AA129+AA130+AA131+AA132+AA133++AA134+AA135+AA136+AA137</f>
        <v>0</v>
      </c>
      <c r="AB116" s="18">
        <f t="shared" si="38"/>
        <v>0</v>
      </c>
      <c r="AC116" s="43">
        <f>AC120+AC122+AC125+AC127+AC128+AC129+AC130+AC131+AC132+AC133++AC134+AC135+AC136+AC137+AC138+AC139</f>
        <v>0</v>
      </c>
      <c r="AD116" s="18">
        <f t="shared" si="39"/>
        <v>0</v>
      </c>
      <c r="AE116" s="18">
        <f>AE120+AE122+AE125+AE127+AE128+AE129+AE130+AE131+AE132+AE133++AE134+AE135+AE136+AE137+AE138+AE139</f>
        <v>0</v>
      </c>
      <c r="AF116" s="18">
        <f t="shared" si="40"/>
        <v>0</v>
      </c>
      <c r="AG116" s="18">
        <f>AG120+AG122+AG125+AG127+AG128+AG129+AG130+AG131+AG132+AG133++AG134+AG135+AG136+AG137+AG138+AG139</f>
        <v>0</v>
      </c>
      <c r="AH116" s="18">
        <f t="shared" si="41"/>
        <v>0</v>
      </c>
      <c r="AI116" s="18">
        <f>AI120+AI122+AI125+AI127+AI128+AI129+AI130+AI131+AI132+AI133++AI134+AI135+AI136+AI137+AI138+AI139+AI140+AI141</f>
        <v>0</v>
      </c>
      <c r="AJ116" s="18">
        <f t="shared" si="42"/>
        <v>0</v>
      </c>
      <c r="AK116" s="19"/>
      <c r="AL116" s="20" t="s">
        <v>22</v>
      </c>
      <c r="AM116" s="21"/>
    </row>
    <row r="117" spans="1:39" x14ac:dyDescent="0.35">
      <c r="A117" s="67"/>
      <c r="B117" s="68" t="s">
        <v>161</v>
      </c>
      <c r="C117" s="87" t="s">
        <v>19</v>
      </c>
      <c r="D117" s="13">
        <f>D121+D126</f>
        <v>30161.7</v>
      </c>
      <c r="E117" s="13">
        <f>E121+E126</f>
        <v>0</v>
      </c>
      <c r="F117" s="13">
        <f t="shared" si="15"/>
        <v>30161.7</v>
      </c>
      <c r="G117" s="13">
        <f>G121+G126</f>
        <v>0</v>
      </c>
      <c r="H117" s="13">
        <f t="shared" si="16"/>
        <v>30161.7</v>
      </c>
      <c r="I117" s="13">
        <f>I121+I126</f>
        <v>0</v>
      </c>
      <c r="J117" s="13">
        <f t="shared" si="30"/>
        <v>30161.7</v>
      </c>
      <c r="K117" s="13">
        <f>K121+K126</f>
        <v>0</v>
      </c>
      <c r="L117" s="13">
        <f t="shared" si="31"/>
        <v>30161.7</v>
      </c>
      <c r="M117" s="13">
        <f>M121+M126</f>
        <v>0</v>
      </c>
      <c r="N117" s="70">
        <f t="shared" si="32"/>
        <v>30161.7</v>
      </c>
      <c r="O117" s="13">
        <f>O121+O126</f>
        <v>0</v>
      </c>
      <c r="P117" s="13">
        <f>P121+P126</f>
        <v>0</v>
      </c>
      <c r="Q117" s="13">
        <f t="shared" si="33"/>
        <v>0</v>
      </c>
      <c r="R117" s="13">
        <f>R121+R126</f>
        <v>0</v>
      </c>
      <c r="S117" s="13">
        <f t="shared" si="34"/>
        <v>0</v>
      </c>
      <c r="T117" s="13">
        <f>T121+T126</f>
        <v>0</v>
      </c>
      <c r="U117" s="13">
        <f t="shared" si="35"/>
        <v>0</v>
      </c>
      <c r="V117" s="13">
        <f>V121+V126</f>
        <v>0</v>
      </c>
      <c r="W117" s="13">
        <f t="shared" si="36"/>
        <v>0</v>
      </c>
      <c r="X117" s="13">
        <f>X121+X126</f>
        <v>0</v>
      </c>
      <c r="Y117" s="70">
        <f t="shared" si="37"/>
        <v>0</v>
      </c>
      <c r="Z117" s="13">
        <f>Z121+Z126</f>
        <v>145103.1</v>
      </c>
      <c r="AA117" s="13">
        <f>AA121+AA126</f>
        <v>0</v>
      </c>
      <c r="AB117" s="13">
        <f t="shared" si="38"/>
        <v>145103.1</v>
      </c>
      <c r="AC117" s="13">
        <f>AC121+AC126</f>
        <v>0</v>
      </c>
      <c r="AD117" s="13">
        <f t="shared" si="39"/>
        <v>145103.1</v>
      </c>
      <c r="AE117" s="13">
        <f>AE121+AE126</f>
        <v>0</v>
      </c>
      <c r="AF117" s="13">
        <f t="shared" si="40"/>
        <v>145103.1</v>
      </c>
      <c r="AG117" s="13">
        <f>AG121+AG126</f>
        <v>0</v>
      </c>
      <c r="AH117" s="13">
        <f t="shared" si="41"/>
        <v>145103.1</v>
      </c>
      <c r="AI117" s="13">
        <f>AI121+AI126</f>
        <v>0</v>
      </c>
      <c r="AJ117" s="70">
        <f t="shared" si="42"/>
        <v>145103.1</v>
      </c>
      <c r="AM117" s="23"/>
    </row>
    <row r="118" spans="1:39" ht="54" x14ac:dyDescent="0.35">
      <c r="A118" s="67" t="s">
        <v>162</v>
      </c>
      <c r="B118" s="68" t="s">
        <v>163</v>
      </c>
      <c r="C118" s="69" t="s">
        <v>164</v>
      </c>
      <c r="D118" s="13">
        <f>D120+D121</f>
        <v>40215.599999999999</v>
      </c>
      <c r="E118" s="13">
        <f>E120+E121</f>
        <v>82610</v>
      </c>
      <c r="F118" s="13">
        <f t="shared" si="15"/>
        <v>122825.60000000001</v>
      </c>
      <c r="G118" s="13">
        <f>G120+G121</f>
        <v>0</v>
      </c>
      <c r="H118" s="13">
        <f t="shared" si="16"/>
        <v>122825.60000000001</v>
      </c>
      <c r="I118" s="13">
        <f>I120+I121</f>
        <v>0</v>
      </c>
      <c r="J118" s="13">
        <f t="shared" si="30"/>
        <v>122825.60000000001</v>
      </c>
      <c r="K118" s="13">
        <f>K120+K121</f>
        <v>0</v>
      </c>
      <c r="L118" s="13">
        <f t="shared" si="31"/>
        <v>122825.60000000001</v>
      </c>
      <c r="M118" s="13">
        <f>M120+M121</f>
        <v>0</v>
      </c>
      <c r="N118" s="70">
        <f t="shared" si="32"/>
        <v>122825.60000000001</v>
      </c>
      <c r="O118" s="13">
        <f>O120+O121</f>
        <v>0</v>
      </c>
      <c r="P118" s="13">
        <f>P120+P121</f>
        <v>0</v>
      </c>
      <c r="Q118" s="13">
        <f t="shared" si="33"/>
        <v>0</v>
      </c>
      <c r="R118" s="13">
        <f>R120+R121</f>
        <v>0</v>
      </c>
      <c r="S118" s="13">
        <f t="shared" si="34"/>
        <v>0</v>
      </c>
      <c r="T118" s="13">
        <f>T120+T121</f>
        <v>0</v>
      </c>
      <c r="U118" s="13">
        <f t="shared" si="35"/>
        <v>0</v>
      </c>
      <c r="V118" s="13">
        <f>V120+V121</f>
        <v>0</v>
      </c>
      <c r="W118" s="13">
        <f t="shared" si="36"/>
        <v>0</v>
      </c>
      <c r="X118" s="13">
        <f>X120+X121</f>
        <v>0</v>
      </c>
      <c r="Y118" s="70">
        <f t="shared" si="37"/>
        <v>0</v>
      </c>
      <c r="Z118" s="13">
        <f>Z120+Z121</f>
        <v>0</v>
      </c>
      <c r="AA118" s="13">
        <f>AA120+AA121</f>
        <v>0</v>
      </c>
      <c r="AB118" s="13">
        <f t="shared" si="38"/>
        <v>0</v>
      </c>
      <c r="AC118" s="13">
        <f>AC120+AC121</f>
        <v>0</v>
      </c>
      <c r="AD118" s="13">
        <f t="shared" si="39"/>
        <v>0</v>
      </c>
      <c r="AE118" s="13">
        <f>AE120+AE121</f>
        <v>0</v>
      </c>
      <c r="AF118" s="13">
        <f t="shared" si="40"/>
        <v>0</v>
      </c>
      <c r="AG118" s="13">
        <f>AG120+AG121</f>
        <v>0</v>
      </c>
      <c r="AH118" s="13">
        <f t="shared" si="41"/>
        <v>0</v>
      </c>
      <c r="AI118" s="13">
        <f>AI120+AI121</f>
        <v>0</v>
      </c>
      <c r="AJ118" s="70">
        <f t="shared" si="42"/>
        <v>0</v>
      </c>
      <c r="AM118" s="23"/>
    </row>
    <row r="119" spans="1:39" x14ac:dyDescent="0.35">
      <c r="A119" s="67"/>
      <c r="B119" s="68" t="s">
        <v>20</v>
      </c>
      <c r="C119" s="69" t="s">
        <v>165</v>
      </c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70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70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70"/>
      <c r="AM119" s="23"/>
    </row>
    <row r="120" spans="1:39" s="1" customFormat="1" hidden="1" x14ac:dyDescent="0.35">
      <c r="A120" s="44"/>
      <c r="B120" s="37" t="s">
        <v>21</v>
      </c>
      <c r="C120" s="37"/>
      <c r="D120" s="45">
        <v>10053.9</v>
      </c>
      <c r="E120" s="13">
        <v>82610</v>
      </c>
      <c r="F120" s="45">
        <f t="shared" si="15"/>
        <v>92663.9</v>
      </c>
      <c r="G120" s="26"/>
      <c r="H120" s="45">
        <f t="shared" ref="H120:H183" si="43">F120+G120</f>
        <v>92663.9</v>
      </c>
      <c r="I120" s="26"/>
      <c r="J120" s="45">
        <f t="shared" si="30"/>
        <v>92663.9</v>
      </c>
      <c r="K120" s="26"/>
      <c r="L120" s="45">
        <f t="shared" si="31"/>
        <v>92663.9</v>
      </c>
      <c r="M120" s="26"/>
      <c r="N120" s="45">
        <f t="shared" si="32"/>
        <v>92663.9</v>
      </c>
      <c r="O120" s="45">
        <v>0</v>
      </c>
      <c r="P120" s="13"/>
      <c r="Q120" s="45">
        <f t="shared" si="33"/>
        <v>0</v>
      </c>
      <c r="R120" s="26"/>
      <c r="S120" s="45">
        <f t="shared" si="34"/>
        <v>0</v>
      </c>
      <c r="T120" s="26"/>
      <c r="U120" s="45">
        <f t="shared" si="35"/>
        <v>0</v>
      </c>
      <c r="V120" s="26"/>
      <c r="W120" s="45">
        <f t="shared" si="36"/>
        <v>0</v>
      </c>
      <c r="X120" s="26"/>
      <c r="Y120" s="45">
        <f t="shared" si="37"/>
        <v>0</v>
      </c>
      <c r="Z120" s="45">
        <v>0</v>
      </c>
      <c r="AA120" s="13"/>
      <c r="AB120" s="45">
        <f t="shared" si="38"/>
        <v>0</v>
      </c>
      <c r="AC120" s="26"/>
      <c r="AD120" s="45">
        <f t="shared" si="39"/>
        <v>0</v>
      </c>
      <c r="AE120" s="26"/>
      <c r="AF120" s="45">
        <f t="shared" si="40"/>
        <v>0</v>
      </c>
      <c r="AG120" s="26"/>
      <c r="AH120" s="45">
        <f t="shared" si="41"/>
        <v>0</v>
      </c>
      <c r="AI120" s="26"/>
      <c r="AJ120" s="45">
        <f t="shared" si="42"/>
        <v>0</v>
      </c>
      <c r="AK120" s="3" t="s">
        <v>166</v>
      </c>
      <c r="AL120" s="46" t="s">
        <v>22</v>
      </c>
      <c r="AM120" s="47"/>
    </row>
    <row r="121" spans="1:39" x14ac:dyDescent="0.35">
      <c r="A121" s="67"/>
      <c r="B121" s="68" t="s">
        <v>161</v>
      </c>
      <c r="C121" s="69" t="s">
        <v>165</v>
      </c>
      <c r="D121" s="13">
        <v>30161.7</v>
      </c>
      <c r="E121" s="13"/>
      <c r="F121" s="13">
        <f t="shared" si="15"/>
        <v>30161.7</v>
      </c>
      <c r="G121" s="13"/>
      <c r="H121" s="13">
        <f t="shared" si="43"/>
        <v>30161.7</v>
      </c>
      <c r="I121" s="13"/>
      <c r="J121" s="13">
        <f t="shared" si="30"/>
        <v>30161.7</v>
      </c>
      <c r="K121" s="13"/>
      <c r="L121" s="13">
        <f t="shared" si="31"/>
        <v>30161.7</v>
      </c>
      <c r="M121" s="13"/>
      <c r="N121" s="70">
        <f t="shared" si="32"/>
        <v>30161.7</v>
      </c>
      <c r="O121" s="13">
        <v>0</v>
      </c>
      <c r="P121" s="13"/>
      <c r="Q121" s="13">
        <f t="shared" si="33"/>
        <v>0</v>
      </c>
      <c r="R121" s="13"/>
      <c r="S121" s="13">
        <f t="shared" si="34"/>
        <v>0</v>
      </c>
      <c r="T121" s="13"/>
      <c r="U121" s="13">
        <f t="shared" si="35"/>
        <v>0</v>
      </c>
      <c r="V121" s="13"/>
      <c r="W121" s="13">
        <f t="shared" si="36"/>
        <v>0</v>
      </c>
      <c r="X121" s="13"/>
      <c r="Y121" s="70">
        <f t="shared" si="37"/>
        <v>0</v>
      </c>
      <c r="Z121" s="13">
        <v>0</v>
      </c>
      <c r="AA121" s="13"/>
      <c r="AB121" s="13">
        <f t="shared" si="38"/>
        <v>0</v>
      </c>
      <c r="AC121" s="13"/>
      <c r="AD121" s="13">
        <f t="shared" si="39"/>
        <v>0</v>
      </c>
      <c r="AE121" s="13"/>
      <c r="AF121" s="13">
        <f t="shared" si="40"/>
        <v>0</v>
      </c>
      <c r="AG121" s="13"/>
      <c r="AH121" s="13">
        <f t="shared" si="41"/>
        <v>0</v>
      </c>
      <c r="AI121" s="13"/>
      <c r="AJ121" s="70">
        <f t="shared" si="42"/>
        <v>0</v>
      </c>
      <c r="AK121" s="3" t="s">
        <v>167</v>
      </c>
      <c r="AM121" s="23"/>
    </row>
    <row r="122" spans="1:39" ht="54" x14ac:dyDescent="0.35">
      <c r="A122" s="67" t="s">
        <v>168</v>
      </c>
      <c r="B122" s="68" t="s">
        <v>169</v>
      </c>
      <c r="C122" s="69" t="s">
        <v>164</v>
      </c>
      <c r="D122" s="13">
        <v>5183.8</v>
      </c>
      <c r="E122" s="13"/>
      <c r="F122" s="13">
        <f t="shared" si="15"/>
        <v>5183.8</v>
      </c>
      <c r="G122" s="13"/>
      <c r="H122" s="13">
        <f t="shared" si="43"/>
        <v>5183.8</v>
      </c>
      <c r="I122" s="13"/>
      <c r="J122" s="13">
        <f t="shared" si="30"/>
        <v>5183.8</v>
      </c>
      <c r="K122" s="13"/>
      <c r="L122" s="13">
        <f t="shared" si="31"/>
        <v>5183.8</v>
      </c>
      <c r="M122" s="13"/>
      <c r="N122" s="70">
        <f t="shared" si="32"/>
        <v>5183.8</v>
      </c>
      <c r="O122" s="13">
        <v>118302.5</v>
      </c>
      <c r="P122" s="13"/>
      <c r="Q122" s="13">
        <f t="shared" si="33"/>
        <v>118302.5</v>
      </c>
      <c r="R122" s="13"/>
      <c r="S122" s="13">
        <f t="shared" si="34"/>
        <v>118302.5</v>
      </c>
      <c r="T122" s="13"/>
      <c r="U122" s="13">
        <f t="shared" si="35"/>
        <v>118302.5</v>
      </c>
      <c r="V122" s="13"/>
      <c r="W122" s="13">
        <f t="shared" si="36"/>
        <v>118302.5</v>
      </c>
      <c r="X122" s="13"/>
      <c r="Y122" s="70">
        <f t="shared" si="37"/>
        <v>118302.5</v>
      </c>
      <c r="Z122" s="13">
        <v>0</v>
      </c>
      <c r="AA122" s="13"/>
      <c r="AB122" s="13">
        <f t="shared" si="38"/>
        <v>0</v>
      </c>
      <c r="AC122" s="13"/>
      <c r="AD122" s="13">
        <f t="shared" si="39"/>
        <v>0</v>
      </c>
      <c r="AE122" s="13"/>
      <c r="AF122" s="13">
        <f t="shared" si="40"/>
        <v>0</v>
      </c>
      <c r="AG122" s="13"/>
      <c r="AH122" s="13">
        <f t="shared" si="41"/>
        <v>0</v>
      </c>
      <c r="AI122" s="13"/>
      <c r="AJ122" s="70">
        <f t="shared" si="42"/>
        <v>0</v>
      </c>
      <c r="AK122" s="3" t="s">
        <v>167</v>
      </c>
      <c r="AM122" s="23"/>
    </row>
    <row r="123" spans="1:39" ht="54" x14ac:dyDescent="0.35">
      <c r="A123" s="67" t="s">
        <v>170</v>
      </c>
      <c r="B123" s="68" t="s">
        <v>171</v>
      </c>
      <c r="C123" s="69" t="s">
        <v>164</v>
      </c>
      <c r="D123" s="13">
        <f>D125+D126</f>
        <v>14907.1</v>
      </c>
      <c r="E123" s="13">
        <f>E125+E126</f>
        <v>0</v>
      </c>
      <c r="F123" s="13">
        <f t="shared" si="15"/>
        <v>14907.1</v>
      </c>
      <c r="G123" s="13">
        <f>G125+G126</f>
        <v>0</v>
      </c>
      <c r="H123" s="13">
        <f t="shared" si="43"/>
        <v>14907.1</v>
      </c>
      <c r="I123" s="13">
        <f>I125+I126</f>
        <v>0</v>
      </c>
      <c r="J123" s="13">
        <f t="shared" si="30"/>
        <v>14907.1</v>
      </c>
      <c r="K123" s="13">
        <f>K125+K126</f>
        <v>0</v>
      </c>
      <c r="L123" s="13">
        <f t="shared" si="31"/>
        <v>14907.1</v>
      </c>
      <c r="M123" s="13">
        <f>M125+M126</f>
        <v>4975</v>
      </c>
      <c r="N123" s="70">
        <f t="shared" si="32"/>
        <v>19882.099999999999</v>
      </c>
      <c r="O123" s="13">
        <f>O125+O126</f>
        <v>150000</v>
      </c>
      <c r="P123" s="13">
        <f>P125+P126</f>
        <v>0</v>
      </c>
      <c r="Q123" s="13">
        <f t="shared" si="33"/>
        <v>150000</v>
      </c>
      <c r="R123" s="13">
        <f>R125+R126</f>
        <v>0</v>
      </c>
      <c r="S123" s="13">
        <f t="shared" si="34"/>
        <v>150000</v>
      </c>
      <c r="T123" s="13">
        <f>T125+T126</f>
        <v>0</v>
      </c>
      <c r="U123" s="13">
        <f t="shared" si="35"/>
        <v>150000</v>
      </c>
      <c r="V123" s="13">
        <f>V125+V126</f>
        <v>0</v>
      </c>
      <c r="W123" s="13">
        <f t="shared" si="36"/>
        <v>150000</v>
      </c>
      <c r="X123" s="13">
        <f>X125+X126</f>
        <v>0</v>
      </c>
      <c r="Y123" s="70">
        <f t="shared" si="37"/>
        <v>150000</v>
      </c>
      <c r="Z123" s="13">
        <f>Z125+Z126</f>
        <v>145103.1</v>
      </c>
      <c r="AA123" s="13">
        <f>AA125+AA126</f>
        <v>0</v>
      </c>
      <c r="AB123" s="13">
        <f t="shared" si="38"/>
        <v>145103.1</v>
      </c>
      <c r="AC123" s="13">
        <f>AC125+AC126</f>
        <v>0</v>
      </c>
      <c r="AD123" s="13">
        <f t="shared" si="39"/>
        <v>145103.1</v>
      </c>
      <c r="AE123" s="13">
        <f>AE125+AE126</f>
        <v>0</v>
      </c>
      <c r="AF123" s="13">
        <f t="shared" si="40"/>
        <v>145103.1</v>
      </c>
      <c r="AG123" s="13">
        <f>AG125+AG126</f>
        <v>0</v>
      </c>
      <c r="AH123" s="13">
        <f t="shared" si="41"/>
        <v>145103.1</v>
      </c>
      <c r="AI123" s="13">
        <f>AI125+AI126</f>
        <v>0</v>
      </c>
      <c r="AJ123" s="70">
        <f t="shared" si="42"/>
        <v>145103.1</v>
      </c>
      <c r="AM123" s="23"/>
    </row>
    <row r="124" spans="1:39" x14ac:dyDescent="0.35">
      <c r="A124" s="67"/>
      <c r="B124" s="68" t="s">
        <v>20</v>
      </c>
      <c r="C124" s="69" t="s">
        <v>165</v>
      </c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70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70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70"/>
      <c r="AM124" s="23"/>
    </row>
    <row r="125" spans="1:39" s="1" customFormat="1" hidden="1" x14ac:dyDescent="0.35">
      <c r="A125" s="11"/>
      <c r="B125" s="37" t="s">
        <v>21</v>
      </c>
      <c r="C125" s="28"/>
      <c r="D125" s="13">
        <v>14907.1</v>
      </c>
      <c r="E125" s="13"/>
      <c r="F125" s="13">
        <f t="shared" si="15"/>
        <v>14907.1</v>
      </c>
      <c r="G125" s="26"/>
      <c r="H125" s="13">
        <f t="shared" si="43"/>
        <v>14907.1</v>
      </c>
      <c r="I125" s="26"/>
      <c r="J125" s="13">
        <f t="shared" si="30"/>
        <v>14907.1</v>
      </c>
      <c r="K125" s="26"/>
      <c r="L125" s="13">
        <f t="shared" si="31"/>
        <v>14907.1</v>
      </c>
      <c r="M125" s="26">
        <v>4975</v>
      </c>
      <c r="N125" s="13">
        <f t="shared" si="32"/>
        <v>19882.099999999999</v>
      </c>
      <c r="O125" s="13">
        <v>150000</v>
      </c>
      <c r="P125" s="13"/>
      <c r="Q125" s="13">
        <f t="shared" si="33"/>
        <v>150000</v>
      </c>
      <c r="R125" s="26"/>
      <c r="S125" s="13">
        <f t="shared" si="34"/>
        <v>150000</v>
      </c>
      <c r="T125" s="26"/>
      <c r="U125" s="13">
        <f t="shared" si="35"/>
        <v>150000</v>
      </c>
      <c r="V125" s="26"/>
      <c r="W125" s="13">
        <f t="shared" si="36"/>
        <v>150000</v>
      </c>
      <c r="X125" s="26"/>
      <c r="Y125" s="13">
        <f t="shared" si="37"/>
        <v>150000</v>
      </c>
      <c r="Z125" s="13">
        <v>0</v>
      </c>
      <c r="AA125" s="13"/>
      <c r="AB125" s="13">
        <f t="shared" si="38"/>
        <v>0</v>
      </c>
      <c r="AC125" s="26"/>
      <c r="AD125" s="13">
        <f t="shared" si="39"/>
        <v>0</v>
      </c>
      <c r="AE125" s="26"/>
      <c r="AF125" s="13">
        <f t="shared" si="40"/>
        <v>0</v>
      </c>
      <c r="AG125" s="26"/>
      <c r="AH125" s="13">
        <f t="shared" si="41"/>
        <v>0</v>
      </c>
      <c r="AI125" s="26"/>
      <c r="AJ125" s="13">
        <f t="shared" si="42"/>
        <v>0</v>
      </c>
      <c r="AK125" s="41" t="s">
        <v>172</v>
      </c>
      <c r="AL125" s="4" t="s">
        <v>22</v>
      </c>
      <c r="AM125" s="23"/>
    </row>
    <row r="126" spans="1:39" x14ac:dyDescent="0.35">
      <c r="A126" s="67"/>
      <c r="B126" s="68" t="s">
        <v>161</v>
      </c>
      <c r="C126" s="88" t="s">
        <v>19</v>
      </c>
      <c r="D126" s="13">
        <v>0</v>
      </c>
      <c r="E126" s="13"/>
      <c r="F126" s="13">
        <f t="shared" si="15"/>
        <v>0</v>
      </c>
      <c r="G126" s="13"/>
      <c r="H126" s="13">
        <f t="shared" si="43"/>
        <v>0</v>
      </c>
      <c r="I126" s="13"/>
      <c r="J126" s="13">
        <f t="shared" si="30"/>
        <v>0</v>
      </c>
      <c r="K126" s="13"/>
      <c r="L126" s="13">
        <f t="shared" si="31"/>
        <v>0</v>
      </c>
      <c r="M126" s="13"/>
      <c r="N126" s="70">
        <f t="shared" si="32"/>
        <v>0</v>
      </c>
      <c r="O126" s="13">
        <v>0</v>
      </c>
      <c r="P126" s="13"/>
      <c r="Q126" s="13">
        <f t="shared" si="33"/>
        <v>0</v>
      </c>
      <c r="R126" s="13"/>
      <c r="S126" s="13">
        <f t="shared" si="34"/>
        <v>0</v>
      </c>
      <c r="T126" s="13"/>
      <c r="U126" s="13">
        <f t="shared" si="35"/>
        <v>0</v>
      </c>
      <c r="V126" s="13"/>
      <c r="W126" s="13">
        <f t="shared" si="36"/>
        <v>0</v>
      </c>
      <c r="X126" s="13"/>
      <c r="Y126" s="70">
        <f t="shared" si="37"/>
        <v>0</v>
      </c>
      <c r="Z126" s="13">
        <v>145103.1</v>
      </c>
      <c r="AA126" s="13"/>
      <c r="AB126" s="13">
        <f t="shared" si="38"/>
        <v>145103.1</v>
      </c>
      <c r="AC126" s="13"/>
      <c r="AD126" s="13">
        <f t="shared" si="39"/>
        <v>145103.1</v>
      </c>
      <c r="AE126" s="13"/>
      <c r="AF126" s="13">
        <f t="shared" si="40"/>
        <v>145103.1</v>
      </c>
      <c r="AG126" s="13"/>
      <c r="AH126" s="13">
        <f t="shared" si="41"/>
        <v>145103.1</v>
      </c>
      <c r="AI126" s="13"/>
      <c r="AJ126" s="70">
        <f t="shared" si="42"/>
        <v>145103.1</v>
      </c>
      <c r="AK126" s="3" t="s">
        <v>167</v>
      </c>
      <c r="AM126" s="23"/>
    </row>
    <row r="127" spans="1:39" s="1" customFormat="1" ht="54" hidden="1" x14ac:dyDescent="0.35">
      <c r="A127" s="35" t="s">
        <v>173</v>
      </c>
      <c r="B127" s="22" t="s">
        <v>174</v>
      </c>
      <c r="C127" s="48" t="s">
        <v>164</v>
      </c>
      <c r="D127" s="13">
        <v>0</v>
      </c>
      <c r="E127" s="13"/>
      <c r="F127" s="13">
        <f t="shared" si="15"/>
        <v>0</v>
      </c>
      <c r="G127" s="13">
        <v>2887.2350000000001</v>
      </c>
      <c r="H127" s="13">
        <f t="shared" si="43"/>
        <v>2887.2350000000001</v>
      </c>
      <c r="I127" s="26">
        <v>-2887.2350000000001</v>
      </c>
      <c r="J127" s="13">
        <f t="shared" si="30"/>
        <v>0</v>
      </c>
      <c r="K127" s="26"/>
      <c r="L127" s="13">
        <f t="shared" si="31"/>
        <v>0</v>
      </c>
      <c r="M127" s="26"/>
      <c r="N127" s="13">
        <f t="shared" si="32"/>
        <v>0</v>
      </c>
      <c r="O127" s="13">
        <v>271343</v>
      </c>
      <c r="P127" s="13"/>
      <c r="Q127" s="13">
        <f t="shared" si="33"/>
        <v>271343</v>
      </c>
      <c r="R127" s="13"/>
      <c r="S127" s="13">
        <f t="shared" si="34"/>
        <v>271343</v>
      </c>
      <c r="T127" s="26">
        <v>-271343</v>
      </c>
      <c r="U127" s="13">
        <f t="shared" si="35"/>
        <v>0</v>
      </c>
      <c r="V127" s="26"/>
      <c r="W127" s="13">
        <f t="shared" si="36"/>
        <v>0</v>
      </c>
      <c r="X127" s="26"/>
      <c r="Y127" s="13">
        <f t="shared" si="37"/>
        <v>0</v>
      </c>
      <c r="Z127" s="13">
        <v>0</v>
      </c>
      <c r="AA127" s="13"/>
      <c r="AB127" s="13">
        <f t="shared" si="38"/>
        <v>0</v>
      </c>
      <c r="AC127" s="13"/>
      <c r="AD127" s="13">
        <f t="shared" si="39"/>
        <v>0</v>
      </c>
      <c r="AE127" s="26"/>
      <c r="AF127" s="13">
        <f t="shared" si="40"/>
        <v>0</v>
      </c>
      <c r="AG127" s="26"/>
      <c r="AH127" s="13">
        <f t="shared" si="41"/>
        <v>0</v>
      </c>
      <c r="AI127" s="26"/>
      <c r="AJ127" s="13">
        <f t="shared" si="42"/>
        <v>0</v>
      </c>
      <c r="AK127" s="3" t="s">
        <v>175</v>
      </c>
      <c r="AL127" s="36" t="s">
        <v>22</v>
      </c>
      <c r="AM127" s="23"/>
    </row>
    <row r="128" spans="1:39" ht="54" x14ac:dyDescent="0.35">
      <c r="A128" s="67" t="s">
        <v>173</v>
      </c>
      <c r="B128" s="68" t="s">
        <v>176</v>
      </c>
      <c r="C128" s="69" t="s">
        <v>164</v>
      </c>
      <c r="D128" s="13">
        <v>133193.20000000001</v>
      </c>
      <c r="E128" s="13"/>
      <c r="F128" s="13">
        <f t="shared" si="15"/>
        <v>133193.20000000001</v>
      </c>
      <c r="G128" s="13"/>
      <c r="H128" s="13">
        <f t="shared" si="43"/>
        <v>133193.20000000001</v>
      </c>
      <c r="I128" s="13">
        <v>-95306.9</v>
      </c>
      <c r="J128" s="13">
        <f t="shared" si="30"/>
        <v>37886.300000000017</v>
      </c>
      <c r="K128" s="13"/>
      <c r="L128" s="13">
        <f t="shared" si="31"/>
        <v>37886.300000000017</v>
      </c>
      <c r="M128" s="64">
        <f>-37886.3+37886.3</f>
        <v>0</v>
      </c>
      <c r="N128" s="70">
        <f t="shared" si="32"/>
        <v>37886.300000000017</v>
      </c>
      <c r="O128" s="13">
        <v>0</v>
      </c>
      <c r="P128" s="13"/>
      <c r="Q128" s="13">
        <f t="shared" si="33"/>
        <v>0</v>
      </c>
      <c r="R128" s="13"/>
      <c r="S128" s="13">
        <f t="shared" si="34"/>
        <v>0</v>
      </c>
      <c r="T128" s="13">
        <v>257381.96400000001</v>
      </c>
      <c r="U128" s="13">
        <f t="shared" si="35"/>
        <v>257381.96400000001</v>
      </c>
      <c r="V128" s="13"/>
      <c r="W128" s="13">
        <f t="shared" si="36"/>
        <v>257381.96400000001</v>
      </c>
      <c r="X128" s="64">
        <f>-257381.964+257381.964</f>
        <v>0</v>
      </c>
      <c r="Y128" s="70">
        <f t="shared" si="37"/>
        <v>257381.96400000001</v>
      </c>
      <c r="Z128" s="13">
        <v>0</v>
      </c>
      <c r="AA128" s="13"/>
      <c r="AB128" s="13">
        <f t="shared" si="38"/>
        <v>0</v>
      </c>
      <c r="AC128" s="13"/>
      <c r="AD128" s="13">
        <f t="shared" si="39"/>
        <v>0</v>
      </c>
      <c r="AE128" s="13"/>
      <c r="AF128" s="13">
        <f t="shared" si="40"/>
        <v>0</v>
      </c>
      <c r="AG128" s="13"/>
      <c r="AH128" s="13">
        <f t="shared" si="41"/>
        <v>0</v>
      </c>
      <c r="AI128" s="13"/>
      <c r="AJ128" s="70">
        <f t="shared" si="42"/>
        <v>0</v>
      </c>
      <c r="AK128" s="3" t="s">
        <v>177</v>
      </c>
      <c r="AM128" s="23"/>
    </row>
    <row r="129" spans="1:40" ht="54" x14ac:dyDescent="0.35">
      <c r="A129" s="67" t="s">
        <v>178</v>
      </c>
      <c r="B129" s="68" t="s">
        <v>179</v>
      </c>
      <c r="C129" s="69" t="s">
        <v>164</v>
      </c>
      <c r="D129" s="13">
        <v>29234.799999999999</v>
      </c>
      <c r="E129" s="13"/>
      <c r="F129" s="13">
        <f t="shared" ref="F129:F184" si="44">D129+E129</f>
        <v>29234.799999999999</v>
      </c>
      <c r="G129" s="13"/>
      <c r="H129" s="13">
        <f t="shared" si="43"/>
        <v>29234.799999999999</v>
      </c>
      <c r="I129" s="13">
        <v>-16354.8</v>
      </c>
      <c r="J129" s="13">
        <f t="shared" si="30"/>
        <v>12880</v>
      </c>
      <c r="K129" s="13"/>
      <c r="L129" s="13">
        <f t="shared" si="31"/>
        <v>12880</v>
      </c>
      <c r="M129" s="13"/>
      <c r="N129" s="70">
        <f t="shared" si="32"/>
        <v>12880</v>
      </c>
      <c r="O129" s="13">
        <v>0</v>
      </c>
      <c r="P129" s="13"/>
      <c r="Q129" s="13">
        <f t="shared" si="33"/>
        <v>0</v>
      </c>
      <c r="R129" s="13"/>
      <c r="S129" s="13">
        <f t="shared" si="34"/>
        <v>0</v>
      </c>
      <c r="T129" s="13"/>
      <c r="U129" s="13">
        <f t="shared" si="35"/>
        <v>0</v>
      </c>
      <c r="V129" s="13"/>
      <c r="W129" s="13">
        <f t="shared" si="36"/>
        <v>0</v>
      </c>
      <c r="X129" s="13"/>
      <c r="Y129" s="70">
        <f t="shared" si="37"/>
        <v>0</v>
      </c>
      <c r="Z129" s="13">
        <v>0</v>
      </c>
      <c r="AA129" s="13"/>
      <c r="AB129" s="13">
        <f t="shared" si="38"/>
        <v>0</v>
      </c>
      <c r="AC129" s="13"/>
      <c r="AD129" s="13">
        <f t="shared" si="39"/>
        <v>0</v>
      </c>
      <c r="AE129" s="13"/>
      <c r="AF129" s="13">
        <f t="shared" si="40"/>
        <v>0</v>
      </c>
      <c r="AG129" s="13"/>
      <c r="AH129" s="13">
        <f t="shared" si="41"/>
        <v>0</v>
      </c>
      <c r="AI129" s="13"/>
      <c r="AJ129" s="70">
        <f t="shared" si="42"/>
        <v>0</v>
      </c>
      <c r="AK129" s="3" t="s">
        <v>180</v>
      </c>
      <c r="AM129" s="23"/>
    </row>
    <row r="130" spans="1:40" ht="54" x14ac:dyDescent="0.35">
      <c r="A130" s="67" t="s">
        <v>181</v>
      </c>
      <c r="B130" s="68" t="s">
        <v>182</v>
      </c>
      <c r="C130" s="69" t="s">
        <v>164</v>
      </c>
      <c r="D130" s="13">
        <v>8904.5</v>
      </c>
      <c r="E130" s="13"/>
      <c r="F130" s="13">
        <f t="shared" si="44"/>
        <v>8904.5</v>
      </c>
      <c r="G130" s="13"/>
      <c r="H130" s="13">
        <f t="shared" si="43"/>
        <v>8904.5</v>
      </c>
      <c r="I130" s="13"/>
      <c r="J130" s="13">
        <f t="shared" si="30"/>
        <v>8904.5</v>
      </c>
      <c r="K130" s="13"/>
      <c r="L130" s="13">
        <f t="shared" si="31"/>
        <v>8904.5</v>
      </c>
      <c r="M130" s="13"/>
      <c r="N130" s="70">
        <f t="shared" si="32"/>
        <v>8904.5</v>
      </c>
      <c r="O130" s="13">
        <v>91187.9</v>
      </c>
      <c r="P130" s="13"/>
      <c r="Q130" s="13">
        <f t="shared" si="33"/>
        <v>91187.9</v>
      </c>
      <c r="R130" s="13"/>
      <c r="S130" s="13">
        <f t="shared" si="34"/>
        <v>91187.9</v>
      </c>
      <c r="T130" s="13"/>
      <c r="U130" s="13">
        <f t="shared" si="35"/>
        <v>91187.9</v>
      </c>
      <c r="V130" s="13"/>
      <c r="W130" s="13">
        <f t="shared" si="36"/>
        <v>91187.9</v>
      </c>
      <c r="X130" s="13"/>
      <c r="Y130" s="70">
        <f t="shared" si="37"/>
        <v>91187.9</v>
      </c>
      <c r="Z130" s="13">
        <v>0</v>
      </c>
      <c r="AA130" s="13"/>
      <c r="AB130" s="13">
        <f t="shared" si="38"/>
        <v>0</v>
      </c>
      <c r="AC130" s="13"/>
      <c r="AD130" s="13">
        <f t="shared" si="39"/>
        <v>0</v>
      </c>
      <c r="AE130" s="13"/>
      <c r="AF130" s="13">
        <f t="shared" si="40"/>
        <v>0</v>
      </c>
      <c r="AG130" s="13"/>
      <c r="AH130" s="13">
        <f t="shared" si="41"/>
        <v>0</v>
      </c>
      <c r="AI130" s="13"/>
      <c r="AJ130" s="70">
        <f t="shared" si="42"/>
        <v>0</v>
      </c>
      <c r="AK130" s="3" t="s">
        <v>183</v>
      </c>
      <c r="AM130" s="23"/>
    </row>
    <row r="131" spans="1:40" ht="54" x14ac:dyDescent="0.35">
      <c r="A131" s="67" t="s">
        <v>184</v>
      </c>
      <c r="B131" s="68" t="s">
        <v>185</v>
      </c>
      <c r="C131" s="69" t="s">
        <v>164</v>
      </c>
      <c r="D131" s="13">
        <v>124696.8</v>
      </c>
      <c r="E131" s="13"/>
      <c r="F131" s="13">
        <f t="shared" si="44"/>
        <v>124696.8</v>
      </c>
      <c r="G131" s="13"/>
      <c r="H131" s="13">
        <f t="shared" si="43"/>
        <v>124696.8</v>
      </c>
      <c r="I131" s="13"/>
      <c r="J131" s="13">
        <f t="shared" si="30"/>
        <v>124696.8</v>
      </c>
      <c r="K131" s="13"/>
      <c r="L131" s="13">
        <f t="shared" si="31"/>
        <v>124696.8</v>
      </c>
      <c r="M131" s="13"/>
      <c r="N131" s="70">
        <f t="shared" si="32"/>
        <v>124696.8</v>
      </c>
      <c r="O131" s="13">
        <v>0</v>
      </c>
      <c r="P131" s="13"/>
      <c r="Q131" s="13">
        <f t="shared" si="33"/>
        <v>0</v>
      </c>
      <c r="R131" s="13"/>
      <c r="S131" s="13">
        <f t="shared" si="34"/>
        <v>0</v>
      </c>
      <c r="T131" s="13"/>
      <c r="U131" s="13">
        <f t="shared" si="35"/>
        <v>0</v>
      </c>
      <c r="V131" s="13"/>
      <c r="W131" s="13">
        <f t="shared" si="36"/>
        <v>0</v>
      </c>
      <c r="X131" s="13"/>
      <c r="Y131" s="70">
        <f t="shared" si="37"/>
        <v>0</v>
      </c>
      <c r="Z131" s="13">
        <v>0</v>
      </c>
      <c r="AA131" s="13"/>
      <c r="AB131" s="13">
        <f t="shared" si="38"/>
        <v>0</v>
      </c>
      <c r="AC131" s="13"/>
      <c r="AD131" s="13">
        <f t="shared" si="39"/>
        <v>0</v>
      </c>
      <c r="AE131" s="13"/>
      <c r="AF131" s="13">
        <f t="shared" si="40"/>
        <v>0</v>
      </c>
      <c r="AG131" s="13"/>
      <c r="AH131" s="13">
        <f t="shared" si="41"/>
        <v>0</v>
      </c>
      <c r="AI131" s="13"/>
      <c r="AJ131" s="70">
        <f t="shared" si="42"/>
        <v>0</v>
      </c>
      <c r="AK131" s="3" t="s">
        <v>186</v>
      </c>
      <c r="AM131" s="23"/>
    </row>
    <row r="132" spans="1:40" ht="54" x14ac:dyDescent="0.35">
      <c r="A132" s="67" t="s">
        <v>187</v>
      </c>
      <c r="B132" s="68" t="s">
        <v>188</v>
      </c>
      <c r="C132" s="69" t="s">
        <v>164</v>
      </c>
      <c r="D132" s="13">
        <v>4995.6000000000004</v>
      </c>
      <c r="E132" s="13"/>
      <c r="F132" s="13">
        <f t="shared" si="44"/>
        <v>4995.6000000000004</v>
      </c>
      <c r="G132" s="13">
        <v>19133</v>
      </c>
      <c r="H132" s="13">
        <f t="shared" si="43"/>
        <v>24128.6</v>
      </c>
      <c r="I132" s="13"/>
      <c r="J132" s="13">
        <f t="shared" si="30"/>
        <v>24128.6</v>
      </c>
      <c r="K132" s="13"/>
      <c r="L132" s="13">
        <f t="shared" si="31"/>
        <v>24128.6</v>
      </c>
      <c r="M132" s="13"/>
      <c r="N132" s="70">
        <f t="shared" si="32"/>
        <v>24128.6</v>
      </c>
      <c r="O132" s="13">
        <v>0</v>
      </c>
      <c r="P132" s="13"/>
      <c r="Q132" s="13">
        <f t="shared" si="33"/>
        <v>0</v>
      </c>
      <c r="R132" s="13"/>
      <c r="S132" s="13">
        <f t="shared" si="34"/>
        <v>0</v>
      </c>
      <c r="T132" s="13"/>
      <c r="U132" s="13">
        <f t="shared" si="35"/>
        <v>0</v>
      </c>
      <c r="V132" s="13"/>
      <c r="W132" s="13">
        <f t="shared" si="36"/>
        <v>0</v>
      </c>
      <c r="X132" s="13"/>
      <c r="Y132" s="70">
        <f t="shared" si="37"/>
        <v>0</v>
      </c>
      <c r="Z132" s="13">
        <v>0</v>
      </c>
      <c r="AA132" s="13"/>
      <c r="AB132" s="13">
        <f t="shared" si="38"/>
        <v>0</v>
      </c>
      <c r="AC132" s="13"/>
      <c r="AD132" s="13">
        <f t="shared" si="39"/>
        <v>0</v>
      </c>
      <c r="AE132" s="13"/>
      <c r="AF132" s="13">
        <f t="shared" si="40"/>
        <v>0</v>
      </c>
      <c r="AG132" s="13"/>
      <c r="AH132" s="13">
        <f t="shared" si="41"/>
        <v>0</v>
      </c>
      <c r="AI132" s="13"/>
      <c r="AJ132" s="70">
        <f t="shared" si="42"/>
        <v>0</v>
      </c>
      <c r="AK132" s="3" t="s">
        <v>189</v>
      </c>
      <c r="AM132" s="23"/>
    </row>
    <row r="133" spans="1:40" ht="54" x14ac:dyDescent="0.35">
      <c r="A133" s="67" t="s">
        <v>190</v>
      </c>
      <c r="B133" s="68" t="s">
        <v>191</v>
      </c>
      <c r="C133" s="69" t="s">
        <v>164</v>
      </c>
      <c r="D133" s="13">
        <v>0</v>
      </c>
      <c r="E133" s="13"/>
      <c r="F133" s="13">
        <f t="shared" si="44"/>
        <v>0</v>
      </c>
      <c r="G133" s="13"/>
      <c r="H133" s="13">
        <f t="shared" si="43"/>
        <v>0</v>
      </c>
      <c r="I133" s="13">
        <v>0</v>
      </c>
      <c r="J133" s="13">
        <f t="shared" si="30"/>
        <v>0</v>
      </c>
      <c r="K133" s="13">
        <v>0</v>
      </c>
      <c r="L133" s="13">
        <f t="shared" si="31"/>
        <v>0</v>
      </c>
      <c r="M133" s="13">
        <v>0</v>
      </c>
      <c r="N133" s="70">
        <f t="shared" si="32"/>
        <v>0</v>
      </c>
      <c r="O133" s="13">
        <v>531902.9</v>
      </c>
      <c r="P133" s="13"/>
      <c r="Q133" s="13">
        <f t="shared" si="33"/>
        <v>531902.9</v>
      </c>
      <c r="R133" s="13"/>
      <c r="S133" s="13">
        <f t="shared" si="34"/>
        <v>531902.9</v>
      </c>
      <c r="T133" s="13">
        <v>-524152.33500000002</v>
      </c>
      <c r="U133" s="13">
        <f t="shared" si="35"/>
        <v>7750.5650000000023</v>
      </c>
      <c r="V133" s="13"/>
      <c r="W133" s="13">
        <f t="shared" si="36"/>
        <v>7750.5650000000023</v>
      </c>
      <c r="X133" s="13"/>
      <c r="Y133" s="70">
        <f t="shared" si="37"/>
        <v>7750.5650000000023</v>
      </c>
      <c r="Z133" s="13">
        <v>0</v>
      </c>
      <c r="AA133" s="13"/>
      <c r="AB133" s="13">
        <f t="shared" si="38"/>
        <v>0</v>
      </c>
      <c r="AC133" s="13"/>
      <c r="AD133" s="13">
        <f t="shared" si="39"/>
        <v>0</v>
      </c>
      <c r="AE133" s="13"/>
      <c r="AF133" s="13">
        <f t="shared" si="40"/>
        <v>0</v>
      </c>
      <c r="AG133" s="13"/>
      <c r="AH133" s="13">
        <f t="shared" si="41"/>
        <v>0</v>
      </c>
      <c r="AI133" s="13"/>
      <c r="AJ133" s="70">
        <f t="shared" si="42"/>
        <v>0</v>
      </c>
      <c r="AK133" s="3" t="s">
        <v>192</v>
      </c>
      <c r="AM133" s="23"/>
    </row>
    <row r="134" spans="1:40" ht="54" x14ac:dyDescent="0.35">
      <c r="A134" s="67" t="s">
        <v>193</v>
      </c>
      <c r="B134" s="68" t="s">
        <v>194</v>
      </c>
      <c r="C134" s="69" t="s">
        <v>164</v>
      </c>
      <c r="D134" s="13">
        <v>61100.2</v>
      </c>
      <c r="E134" s="13">
        <v>-2593.1999999999998</v>
      </c>
      <c r="F134" s="13">
        <f t="shared" si="44"/>
        <v>58507</v>
      </c>
      <c r="G134" s="13"/>
      <c r="H134" s="13">
        <f t="shared" si="43"/>
        <v>58507</v>
      </c>
      <c r="I134" s="13">
        <v>-58507</v>
      </c>
      <c r="J134" s="13">
        <f t="shared" si="30"/>
        <v>0</v>
      </c>
      <c r="K134" s="13"/>
      <c r="L134" s="13">
        <f t="shared" si="31"/>
        <v>0</v>
      </c>
      <c r="M134" s="13"/>
      <c r="N134" s="70">
        <f t="shared" si="32"/>
        <v>0</v>
      </c>
      <c r="O134" s="13">
        <v>0</v>
      </c>
      <c r="P134" s="13"/>
      <c r="Q134" s="13">
        <f t="shared" si="33"/>
        <v>0</v>
      </c>
      <c r="R134" s="13"/>
      <c r="S134" s="13">
        <f t="shared" si="34"/>
        <v>0</v>
      </c>
      <c r="T134" s="13">
        <v>66970.600999999995</v>
      </c>
      <c r="U134" s="13">
        <f t="shared" si="35"/>
        <v>66970.600999999995</v>
      </c>
      <c r="V134" s="13"/>
      <c r="W134" s="13">
        <f t="shared" si="36"/>
        <v>66970.600999999995</v>
      </c>
      <c r="X134" s="13"/>
      <c r="Y134" s="70">
        <f t="shared" si="37"/>
        <v>66970.600999999995</v>
      </c>
      <c r="Z134" s="13">
        <v>0</v>
      </c>
      <c r="AA134" s="13"/>
      <c r="AB134" s="13">
        <f t="shared" si="38"/>
        <v>0</v>
      </c>
      <c r="AC134" s="13"/>
      <c r="AD134" s="13">
        <f t="shared" si="39"/>
        <v>0</v>
      </c>
      <c r="AE134" s="13"/>
      <c r="AF134" s="13">
        <f t="shared" si="40"/>
        <v>0</v>
      </c>
      <c r="AG134" s="13"/>
      <c r="AH134" s="13">
        <f t="shared" si="41"/>
        <v>0</v>
      </c>
      <c r="AI134" s="13"/>
      <c r="AJ134" s="70">
        <f t="shared" si="42"/>
        <v>0</v>
      </c>
      <c r="AK134" s="3" t="s">
        <v>195</v>
      </c>
      <c r="AM134" s="23"/>
    </row>
    <row r="135" spans="1:40" ht="54" x14ac:dyDescent="0.35">
      <c r="A135" s="67" t="s">
        <v>196</v>
      </c>
      <c r="B135" s="68" t="s">
        <v>197</v>
      </c>
      <c r="C135" s="69" t="s">
        <v>164</v>
      </c>
      <c r="D135" s="13">
        <v>98254</v>
      </c>
      <c r="E135" s="13"/>
      <c r="F135" s="13">
        <f t="shared" si="44"/>
        <v>98254</v>
      </c>
      <c r="G135" s="13"/>
      <c r="H135" s="13">
        <f t="shared" si="43"/>
        <v>98254</v>
      </c>
      <c r="I135" s="13">
        <v>-98254</v>
      </c>
      <c r="J135" s="13">
        <f t="shared" si="30"/>
        <v>0</v>
      </c>
      <c r="K135" s="13"/>
      <c r="L135" s="13">
        <f t="shared" si="31"/>
        <v>0</v>
      </c>
      <c r="M135" s="13"/>
      <c r="N135" s="70">
        <f t="shared" si="32"/>
        <v>0</v>
      </c>
      <c r="O135" s="13">
        <v>0</v>
      </c>
      <c r="P135" s="13"/>
      <c r="Q135" s="13">
        <f t="shared" si="33"/>
        <v>0</v>
      </c>
      <c r="R135" s="13"/>
      <c r="S135" s="13">
        <f t="shared" si="34"/>
        <v>0</v>
      </c>
      <c r="T135" s="13">
        <v>98254</v>
      </c>
      <c r="U135" s="13">
        <f t="shared" si="35"/>
        <v>98254</v>
      </c>
      <c r="V135" s="13"/>
      <c r="W135" s="13">
        <f t="shared" si="36"/>
        <v>98254</v>
      </c>
      <c r="X135" s="13"/>
      <c r="Y135" s="70">
        <f t="shared" si="37"/>
        <v>98254</v>
      </c>
      <c r="Z135" s="13">
        <v>0</v>
      </c>
      <c r="AA135" s="13"/>
      <c r="AB135" s="13">
        <f t="shared" si="38"/>
        <v>0</v>
      </c>
      <c r="AC135" s="13"/>
      <c r="AD135" s="13">
        <f t="shared" si="39"/>
        <v>0</v>
      </c>
      <c r="AE135" s="13"/>
      <c r="AF135" s="13">
        <f t="shared" si="40"/>
        <v>0</v>
      </c>
      <c r="AG135" s="13"/>
      <c r="AH135" s="13">
        <f t="shared" si="41"/>
        <v>0</v>
      </c>
      <c r="AI135" s="13"/>
      <c r="AJ135" s="70">
        <f t="shared" si="42"/>
        <v>0</v>
      </c>
      <c r="AK135" s="3" t="s">
        <v>198</v>
      </c>
      <c r="AM135" s="23"/>
    </row>
    <row r="136" spans="1:40" ht="54" x14ac:dyDescent="0.35">
      <c r="A136" s="67" t="s">
        <v>199</v>
      </c>
      <c r="B136" s="68" t="s">
        <v>200</v>
      </c>
      <c r="C136" s="69" t="s">
        <v>164</v>
      </c>
      <c r="D136" s="13">
        <v>3576.9</v>
      </c>
      <c r="E136" s="13"/>
      <c r="F136" s="13">
        <f t="shared" si="44"/>
        <v>3576.9</v>
      </c>
      <c r="G136" s="13"/>
      <c r="H136" s="13">
        <f t="shared" si="43"/>
        <v>3576.9</v>
      </c>
      <c r="I136" s="13"/>
      <c r="J136" s="13">
        <f t="shared" si="30"/>
        <v>3576.9</v>
      </c>
      <c r="K136" s="13"/>
      <c r="L136" s="13">
        <f t="shared" si="31"/>
        <v>3576.9</v>
      </c>
      <c r="M136" s="13"/>
      <c r="N136" s="70">
        <f t="shared" si="32"/>
        <v>3576.9</v>
      </c>
      <c r="O136" s="13">
        <v>0</v>
      </c>
      <c r="P136" s="13"/>
      <c r="Q136" s="13">
        <f t="shared" si="33"/>
        <v>0</v>
      </c>
      <c r="R136" s="13"/>
      <c r="S136" s="13">
        <f t="shared" si="34"/>
        <v>0</v>
      </c>
      <c r="T136" s="13"/>
      <c r="U136" s="13">
        <f t="shared" si="35"/>
        <v>0</v>
      </c>
      <c r="V136" s="13"/>
      <c r="W136" s="13">
        <f t="shared" si="36"/>
        <v>0</v>
      </c>
      <c r="X136" s="13"/>
      <c r="Y136" s="70">
        <f t="shared" si="37"/>
        <v>0</v>
      </c>
      <c r="Z136" s="13">
        <v>0</v>
      </c>
      <c r="AA136" s="13"/>
      <c r="AB136" s="13">
        <f t="shared" si="38"/>
        <v>0</v>
      </c>
      <c r="AC136" s="13"/>
      <c r="AD136" s="13">
        <f t="shared" si="39"/>
        <v>0</v>
      </c>
      <c r="AE136" s="13"/>
      <c r="AF136" s="13">
        <f t="shared" si="40"/>
        <v>0</v>
      </c>
      <c r="AG136" s="13"/>
      <c r="AH136" s="13">
        <f t="shared" si="41"/>
        <v>0</v>
      </c>
      <c r="AI136" s="13"/>
      <c r="AJ136" s="70">
        <f t="shared" si="42"/>
        <v>0</v>
      </c>
      <c r="AK136" s="3" t="s">
        <v>201</v>
      </c>
      <c r="AM136" s="23"/>
    </row>
    <row r="137" spans="1:40" s="1" customFormat="1" ht="54" hidden="1" x14ac:dyDescent="0.35">
      <c r="A137" s="35" t="s">
        <v>196</v>
      </c>
      <c r="B137" s="22" t="s">
        <v>163</v>
      </c>
      <c r="C137" s="28" t="s">
        <v>164</v>
      </c>
      <c r="D137" s="13"/>
      <c r="E137" s="13"/>
      <c r="F137" s="13">
        <f t="shared" si="44"/>
        <v>0</v>
      </c>
      <c r="G137" s="26"/>
      <c r="H137" s="13">
        <f t="shared" si="43"/>
        <v>0</v>
      </c>
      <c r="I137" s="26"/>
      <c r="J137" s="13">
        <f t="shared" si="30"/>
        <v>0</v>
      </c>
      <c r="K137" s="26"/>
      <c r="L137" s="13">
        <f t="shared" si="31"/>
        <v>0</v>
      </c>
      <c r="M137" s="26"/>
      <c r="N137" s="13">
        <f t="shared" si="32"/>
        <v>0</v>
      </c>
      <c r="O137" s="13"/>
      <c r="P137" s="13"/>
      <c r="Q137" s="13">
        <f t="shared" si="33"/>
        <v>0</v>
      </c>
      <c r="R137" s="26"/>
      <c r="S137" s="13">
        <f t="shared" si="34"/>
        <v>0</v>
      </c>
      <c r="T137" s="26"/>
      <c r="U137" s="13">
        <f t="shared" si="35"/>
        <v>0</v>
      </c>
      <c r="V137" s="26"/>
      <c r="W137" s="13">
        <f t="shared" si="36"/>
        <v>0</v>
      </c>
      <c r="X137" s="26"/>
      <c r="Y137" s="13">
        <f t="shared" si="37"/>
        <v>0</v>
      </c>
      <c r="Z137" s="13"/>
      <c r="AA137" s="13"/>
      <c r="AB137" s="13">
        <f t="shared" si="38"/>
        <v>0</v>
      </c>
      <c r="AC137" s="26"/>
      <c r="AD137" s="13">
        <f t="shared" si="39"/>
        <v>0</v>
      </c>
      <c r="AE137" s="26"/>
      <c r="AF137" s="13">
        <f t="shared" si="40"/>
        <v>0</v>
      </c>
      <c r="AG137" s="26"/>
      <c r="AH137" s="13">
        <f t="shared" si="41"/>
        <v>0</v>
      </c>
      <c r="AI137" s="26"/>
      <c r="AJ137" s="13">
        <f t="shared" si="42"/>
        <v>0</v>
      </c>
      <c r="AK137" s="3" t="s">
        <v>202</v>
      </c>
      <c r="AL137" s="36" t="s">
        <v>22</v>
      </c>
      <c r="AM137" s="23"/>
    </row>
    <row r="138" spans="1:40" ht="54" x14ac:dyDescent="0.35">
      <c r="A138" s="67" t="s">
        <v>203</v>
      </c>
      <c r="B138" s="91" t="s">
        <v>204</v>
      </c>
      <c r="C138" s="69" t="s">
        <v>164</v>
      </c>
      <c r="D138" s="13"/>
      <c r="E138" s="13"/>
      <c r="F138" s="13"/>
      <c r="G138" s="13">
        <v>24687.203000000001</v>
      </c>
      <c r="H138" s="13">
        <f t="shared" si="43"/>
        <v>24687.203000000001</v>
      </c>
      <c r="I138" s="13">
        <v>63799.163</v>
      </c>
      <c r="J138" s="13">
        <f t="shared" si="30"/>
        <v>88486.366000000009</v>
      </c>
      <c r="K138" s="13"/>
      <c r="L138" s="13">
        <f t="shared" si="31"/>
        <v>88486.366000000009</v>
      </c>
      <c r="M138" s="13"/>
      <c r="N138" s="70">
        <f t="shared" si="32"/>
        <v>88486.366000000009</v>
      </c>
      <c r="O138" s="13"/>
      <c r="P138" s="13"/>
      <c r="Q138" s="13"/>
      <c r="R138" s="13"/>
      <c r="S138" s="13">
        <f t="shared" si="34"/>
        <v>0</v>
      </c>
      <c r="T138" s="13"/>
      <c r="U138" s="13">
        <f t="shared" si="35"/>
        <v>0</v>
      </c>
      <c r="V138" s="13"/>
      <c r="W138" s="13">
        <f t="shared" si="36"/>
        <v>0</v>
      </c>
      <c r="X138" s="13"/>
      <c r="Y138" s="70">
        <f t="shared" si="37"/>
        <v>0</v>
      </c>
      <c r="Z138" s="13"/>
      <c r="AA138" s="13"/>
      <c r="AB138" s="13"/>
      <c r="AC138" s="13"/>
      <c r="AD138" s="13">
        <f t="shared" si="39"/>
        <v>0</v>
      </c>
      <c r="AE138" s="13"/>
      <c r="AF138" s="13">
        <f t="shared" si="40"/>
        <v>0</v>
      </c>
      <c r="AG138" s="13"/>
      <c r="AH138" s="13">
        <f t="shared" si="41"/>
        <v>0</v>
      </c>
      <c r="AI138" s="13"/>
      <c r="AJ138" s="70">
        <f t="shared" si="42"/>
        <v>0</v>
      </c>
      <c r="AK138" s="3" t="s">
        <v>205</v>
      </c>
      <c r="AM138" s="23"/>
    </row>
    <row r="139" spans="1:40" ht="54" x14ac:dyDescent="0.35">
      <c r="A139" s="67" t="s">
        <v>206</v>
      </c>
      <c r="B139" s="91" t="s">
        <v>207</v>
      </c>
      <c r="C139" s="69" t="s">
        <v>164</v>
      </c>
      <c r="D139" s="13"/>
      <c r="E139" s="13"/>
      <c r="F139" s="13"/>
      <c r="G139" s="13">
        <v>32097.933000000001</v>
      </c>
      <c r="H139" s="13">
        <f t="shared" si="43"/>
        <v>32097.933000000001</v>
      </c>
      <c r="I139" s="13"/>
      <c r="J139" s="13">
        <f t="shared" si="30"/>
        <v>32097.933000000001</v>
      </c>
      <c r="K139" s="13"/>
      <c r="L139" s="13">
        <f t="shared" si="31"/>
        <v>32097.933000000001</v>
      </c>
      <c r="M139" s="13"/>
      <c r="N139" s="70">
        <f t="shared" si="32"/>
        <v>32097.933000000001</v>
      </c>
      <c r="O139" s="13"/>
      <c r="P139" s="13"/>
      <c r="Q139" s="13"/>
      <c r="R139" s="13"/>
      <c r="S139" s="13">
        <f t="shared" si="34"/>
        <v>0</v>
      </c>
      <c r="T139" s="13"/>
      <c r="U139" s="13">
        <f t="shared" si="35"/>
        <v>0</v>
      </c>
      <c r="V139" s="13"/>
      <c r="W139" s="13">
        <f t="shared" si="36"/>
        <v>0</v>
      </c>
      <c r="X139" s="13"/>
      <c r="Y139" s="70">
        <f t="shared" si="37"/>
        <v>0</v>
      </c>
      <c r="Z139" s="13"/>
      <c r="AA139" s="13"/>
      <c r="AB139" s="13"/>
      <c r="AC139" s="13"/>
      <c r="AD139" s="13">
        <f t="shared" si="39"/>
        <v>0</v>
      </c>
      <c r="AE139" s="13"/>
      <c r="AF139" s="13">
        <f t="shared" si="40"/>
        <v>0</v>
      </c>
      <c r="AG139" s="13"/>
      <c r="AH139" s="13">
        <f t="shared" si="41"/>
        <v>0</v>
      </c>
      <c r="AI139" s="13"/>
      <c r="AJ139" s="70">
        <f t="shared" si="42"/>
        <v>0</v>
      </c>
      <c r="AK139" s="3" t="s">
        <v>167</v>
      </c>
      <c r="AM139" s="23"/>
    </row>
    <row r="140" spans="1:40" s="65" customFormat="1" ht="54" hidden="1" x14ac:dyDescent="0.35">
      <c r="A140" s="62" t="s">
        <v>208</v>
      </c>
      <c r="B140" s="66" t="s">
        <v>209</v>
      </c>
      <c r="C140" s="63" t="s">
        <v>164</v>
      </c>
      <c r="D140" s="13"/>
      <c r="E140" s="13"/>
      <c r="F140" s="13"/>
      <c r="G140" s="13"/>
      <c r="H140" s="13"/>
      <c r="I140" s="13"/>
      <c r="J140" s="13"/>
      <c r="K140" s="13"/>
      <c r="L140" s="13"/>
      <c r="M140" s="64">
        <f>44.775-44.775</f>
        <v>0</v>
      </c>
      <c r="N140" s="64">
        <f t="shared" si="32"/>
        <v>0</v>
      </c>
      <c r="O140" s="13"/>
      <c r="P140" s="13"/>
      <c r="Q140" s="13"/>
      <c r="R140" s="13"/>
      <c r="S140" s="13"/>
      <c r="T140" s="13"/>
      <c r="U140" s="13"/>
      <c r="V140" s="13"/>
      <c r="W140" s="13"/>
      <c r="X140" s="64"/>
      <c r="Y140" s="64">
        <f t="shared" si="37"/>
        <v>0</v>
      </c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64">
        <f t="shared" si="42"/>
        <v>0</v>
      </c>
      <c r="AK140" s="3" t="s">
        <v>210</v>
      </c>
      <c r="AL140" s="4" t="s">
        <v>22</v>
      </c>
      <c r="AM140" s="23"/>
      <c r="AN140" s="1"/>
    </row>
    <row r="141" spans="1:40" s="65" customFormat="1" ht="54" hidden="1" x14ac:dyDescent="0.35">
      <c r="A141" s="62" t="s">
        <v>211</v>
      </c>
      <c r="B141" s="66" t="s">
        <v>212</v>
      </c>
      <c r="C141" s="63" t="s">
        <v>164</v>
      </c>
      <c r="D141" s="13"/>
      <c r="E141" s="13"/>
      <c r="F141" s="13"/>
      <c r="G141" s="13"/>
      <c r="H141" s="13"/>
      <c r="I141" s="13"/>
      <c r="J141" s="13"/>
      <c r="K141" s="13"/>
      <c r="L141" s="13"/>
      <c r="M141" s="64">
        <f>45-45</f>
        <v>0</v>
      </c>
      <c r="N141" s="64">
        <f t="shared" si="32"/>
        <v>0</v>
      </c>
      <c r="O141" s="13"/>
      <c r="P141" s="13"/>
      <c r="Q141" s="13"/>
      <c r="R141" s="13"/>
      <c r="S141" s="13"/>
      <c r="T141" s="13"/>
      <c r="U141" s="13"/>
      <c r="V141" s="13"/>
      <c r="W141" s="13"/>
      <c r="X141" s="64"/>
      <c r="Y141" s="64">
        <f t="shared" si="37"/>
        <v>0</v>
      </c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64">
        <f t="shared" si="42"/>
        <v>0</v>
      </c>
      <c r="AK141" s="3" t="s">
        <v>213</v>
      </c>
      <c r="AL141" s="4" t="s">
        <v>22</v>
      </c>
      <c r="AM141" s="23"/>
      <c r="AN141" s="1"/>
    </row>
    <row r="142" spans="1:40" s="49" customFormat="1" ht="33.75" hidden="1" customHeight="1" x14ac:dyDescent="0.25">
      <c r="A142" s="50"/>
      <c r="B142" s="51" t="s">
        <v>214</v>
      </c>
      <c r="C142" s="52" t="s">
        <v>19</v>
      </c>
      <c r="D142" s="53">
        <f>D143+D144</f>
        <v>67075.5</v>
      </c>
      <c r="E142" s="53">
        <f>E143+E144</f>
        <v>0</v>
      </c>
      <c r="F142" s="53">
        <f t="shared" si="44"/>
        <v>67075.5</v>
      </c>
      <c r="G142" s="53">
        <f>G143+G144</f>
        <v>-67075.5</v>
      </c>
      <c r="H142" s="53">
        <f t="shared" si="43"/>
        <v>0</v>
      </c>
      <c r="I142" s="54">
        <f>I143+I144</f>
        <v>0</v>
      </c>
      <c r="J142" s="53">
        <f t="shared" si="30"/>
        <v>0</v>
      </c>
      <c r="K142" s="54">
        <f>K143+K144</f>
        <v>0</v>
      </c>
      <c r="L142" s="53">
        <f t="shared" si="31"/>
        <v>0</v>
      </c>
      <c r="M142" s="53">
        <f>M143+M144</f>
        <v>0</v>
      </c>
      <c r="N142" s="53">
        <f t="shared" si="32"/>
        <v>0</v>
      </c>
      <c r="O142" s="53">
        <f>O143+O144</f>
        <v>0</v>
      </c>
      <c r="P142" s="53">
        <f>P143+P144</f>
        <v>0</v>
      </c>
      <c r="Q142" s="53">
        <f t="shared" si="33"/>
        <v>0</v>
      </c>
      <c r="R142" s="53">
        <f>R143+R144</f>
        <v>0</v>
      </c>
      <c r="S142" s="53">
        <f t="shared" si="34"/>
        <v>0</v>
      </c>
      <c r="T142" s="54">
        <f>T143+T144</f>
        <v>0</v>
      </c>
      <c r="U142" s="53">
        <f t="shared" si="35"/>
        <v>0</v>
      </c>
      <c r="V142" s="54">
        <f>V143+V144</f>
        <v>0</v>
      </c>
      <c r="W142" s="53">
        <f t="shared" si="36"/>
        <v>0</v>
      </c>
      <c r="X142" s="53">
        <f>X143+X144</f>
        <v>0</v>
      </c>
      <c r="Y142" s="53">
        <f t="shared" si="37"/>
        <v>0</v>
      </c>
      <c r="Z142" s="53">
        <f>Z143+Z144</f>
        <v>0</v>
      </c>
      <c r="AA142" s="53">
        <f>AA143+AA144</f>
        <v>0</v>
      </c>
      <c r="AB142" s="53">
        <f t="shared" si="38"/>
        <v>0</v>
      </c>
      <c r="AC142" s="53">
        <f>AC143+AC144</f>
        <v>0</v>
      </c>
      <c r="AD142" s="53">
        <f t="shared" si="39"/>
        <v>0</v>
      </c>
      <c r="AE142" s="53">
        <f>AE143+AE144</f>
        <v>0</v>
      </c>
      <c r="AF142" s="53">
        <f t="shared" si="40"/>
        <v>0</v>
      </c>
      <c r="AG142" s="53">
        <f>AG143+AG144</f>
        <v>0</v>
      </c>
      <c r="AH142" s="53">
        <f t="shared" si="41"/>
        <v>0</v>
      </c>
      <c r="AI142" s="53">
        <f>AI143+AI144</f>
        <v>0</v>
      </c>
      <c r="AJ142" s="53">
        <f t="shared" si="42"/>
        <v>0</v>
      </c>
      <c r="AK142" s="55"/>
      <c r="AL142" s="56" t="s">
        <v>22</v>
      </c>
    </row>
    <row r="143" spans="1:40" s="1" customFormat="1" ht="54" hidden="1" x14ac:dyDescent="0.35">
      <c r="A143" s="35" t="s">
        <v>215</v>
      </c>
      <c r="B143" s="22" t="s">
        <v>216</v>
      </c>
      <c r="C143" s="25" t="s">
        <v>30</v>
      </c>
      <c r="D143" s="13">
        <v>12123.9</v>
      </c>
      <c r="E143" s="13"/>
      <c r="F143" s="13">
        <f t="shared" si="44"/>
        <v>12123.9</v>
      </c>
      <c r="G143" s="26">
        <v>-12123.9</v>
      </c>
      <c r="H143" s="13">
        <f t="shared" si="43"/>
        <v>0</v>
      </c>
      <c r="I143" s="26"/>
      <c r="J143" s="13">
        <f t="shared" si="30"/>
        <v>0</v>
      </c>
      <c r="K143" s="26"/>
      <c r="L143" s="13">
        <f t="shared" si="31"/>
        <v>0</v>
      </c>
      <c r="M143" s="26"/>
      <c r="N143" s="13">
        <f t="shared" si="32"/>
        <v>0</v>
      </c>
      <c r="O143" s="13">
        <v>0</v>
      </c>
      <c r="P143" s="13"/>
      <c r="Q143" s="13">
        <f t="shared" si="33"/>
        <v>0</v>
      </c>
      <c r="R143" s="26"/>
      <c r="S143" s="13">
        <f t="shared" si="34"/>
        <v>0</v>
      </c>
      <c r="T143" s="26"/>
      <c r="U143" s="13">
        <f t="shared" si="35"/>
        <v>0</v>
      </c>
      <c r="V143" s="26"/>
      <c r="W143" s="13">
        <f t="shared" si="36"/>
        <v>0</v>
      </c>
      <c r="X143" s="26"/>
      <c r="Y143" s="13">
        <f t="shared" si="37"/>
        <v>0</v>
      </c>
      <c r="Z143" s="13">
        <v>0</v>
      </c>
      <c r="AA143" s="13"/>
      <c r="AB143" s="13">
        <f t="shared" si="38"/>
        <v>0</v>
      </c>
      <c r="AC143" s="26"/>
      <c r="AD143" s="13">
        <f t="shared" si="39"/>
        <v>0</v>
      </c>
      <c r="AE143" s="26"/>
      <c r="AF143" s="13">
        <f t="shared" si="40"/>
        <v>0</v>
      </c>
      <c r="AG143" s="26"/>
      <c r="AH143" s="13">
        <f t="shared" si="41"/>
        <v>0</v>
      </c>
      <c r="AI143" s="26"/>
      <c r="AJ143" s="13">
        <f t="shared" si="42"/>
        <v>0</v>
      </c>
      <c r="AK143" s="3" t="s">
        <v>217</v>
      </c>
      <c r="AL143" s="57">
        <v>0</v>
      </c>
      <c r="AM143" s="23"/>
    </row>
    <row r="144" spans="1:40" s="1" customFormat="1" ht="54" hidden="1" x14ac:dyDescent="0.35">
      <c r="A144" s="35" t="s">
        <v>206</v>
      </c>
      <c r="B144" s="22" t="s">
        <v>218</v>
      </c>
      <c r="C144" s="58" t="s">
        <v>30</v>
      </c>
      <c r="D144" s="13">
        <v>54951.6</v>
      </c>
      <c r="E144" s="13"/>
      <c r="F144" s="13">
        <f t="shared" si="44"/>
        <v>54951.6</v>
      </c>
      <c r="G144" s="26">
        <v>-54951.6</v>
      </c>
      <c r="H144" s="13">
        <f t="shared" si="43"/>
        <v>0</v>
      </c>
      <c r="I144" s="26"/>
      <c r="J144" s="13">
        <f t="shared" si="30"/>
        <v>0</v>
      </c>
      <c r="K144" s="26"/>
      <c r="L144" s="13">
        <f t="shared" si="31"/>
        <v>0</v>
      </c>
      <c r="M144" s="26"/>
      <c r="N144" s="13">
        <f t="shared" si="32"/>
        <v>0</v>
      </c>
      <c r="O144" s="13">
        <v>0</v>
      </c>
      <c r="P144" s="13"/>
      <c r="Q144" s="13">
        <f t="shared" si="33"/>
        <v>0</v>
      </c>
      <c r="R144" s="26"/>
      <c r="S144" s="13">
        <f t="shared" si="34"/>
        <v>0</v>
      </c>
      <c r="T144" s="26"/>
      <c r="U144" s="13">
        <f t="shared" si="35"/>
        <v>0</v>
      </c>
      <c r="V144" s="26"/>
      <c r="W144" s="13">
        <f t="shared" si="36"/>
        <v>0</v>
      </c>
      <c r="X144" s="26"/>
      <c r="Y144" s="13">
        <f t="shared" si="37"/>
        <v>0</v>
      </c>
      <c r="Z144" s="13">
        <v>0</v>
      </c>
      <c r="AA144" s="13"/>
      <c r="AB144" s="13">
        <f t="shared" si="38"/>
        <v>0</v>
      </c>
      <c r="AC144" s="26"/>
      <c r="AD144" s="13">
        <f t="shared" si="39"/>
        <v>0</v>
      </c>
      <c r="AE144" s="26"/>
      <c r="AF144" s="13">
        <f t="shared" si="40"/>
        <v>0</v>
      </c>
      <c r="AG144" s="26"/>
      <c r="AH144" s="13">
        <f t="shared" si="41"/>
        <v>0</v>
      </c>
      <c r="AI144" s="26"/>
      <c r="AJ144" s="13">
        <f t="shared" si="42"/>
        <v>0</v>
      </c>
      <c r="AK144" s="3" t="s">
        <v>219</v>
      </c>
      <c r="AL144" s="57">
        <v>0</v>
      </c>
      <c r="AM144" s="23"/>
    </row>
    <row r="145" spans="1:39" s="84" customFormat="1" ht="33.75" customHeight="1" x14ac:dyDescent="0.25">
      <c r="A145" s="76"/>
      <c r="B145" s="77" t="s">
        <v>220</v>
      </c>
      <c r="C145" s="78" t="s">
        <v>19</v>
      </c>
      <c r="D145" s="8">
        <f>D146+D147+D148+D149+D150+D151+D152+D153+D154+D155+D156+D157+D158+D159+D160+D161+D162+D163+D164+D165+D166</f>
        <v>30099.799999999992</v>
      </c>
      <c r="E145" s="8">
        <f>E146+E147+E148+E149+E150+E151+E152+E153+E154+E155+E156+E157+E158+E159+E160+E161+E162+E163+E164+E165+E166</f>
        <v>-4809.567</v>
      </c>
      <c r="F145" s="8">
        <f t="shared" si="44"/>
        <v>25290.232999999993</v>
      </c>
      <c r="G145" s="8">
        <f>G146+G147+G148+G149+G150+G151+G152+G153+G154+G155+G156+G157+G158+G159+G160+G161+G162+G163+G164+G165+G166+G167</f>
        <v>21177.657999999999</v>
      </c>
      <c r="H145" s="8">
        <f t="shared" si="43"/>
        <v>46467.890999999989</v>
      </c>
      <c r="I145" s="8">
        <f>I146+I147+I148+I149+I150+I151+I152+I153+I154+I155+I156+I157+I158+I159+I160+I161+I162+I163+I164+I165+I166+I167</f>
        <v>-90.28</v>
      </c>
      <c r="J145" s="8">
        <f t="shared" si="30"/>
        <v>46377.61099999999</v>
      </c>
      <c r="K145" s="8">
        <f>K146+K147+K148+K149+K150+K151+K152+K153+K154+K155+K156+K157+K158+K159+K160+K161+K162+K163+K164+K165+K166+K167</f>
        <v>0</v>
      </c>
      <c r="L145" s="8">
        <f t="shared" si="31"/>
        <v>46377.61099999999</v>
      </c>
      <c r="M145" s="8">
        <f>M146+M147+M148+M149+M150+M151+M152+M153+M154+M155+M156+M157+M158+M159+M160+M161+M162+M163+M164+M165+M166+M167</f>
        <v>-422.08</v>
      </c>
      <c r="N145" s="82">
        <f t="shared" si="32"/>
        <v>45955.530999999988</v>
      </c>
      <c r="O145" s="8">
        <f>O146+O147+O148+O149+O150+O151+O152+O153+O154+O155+O156+O157+O158+O159+O160+O161+O162+O163+O164+O165+O166</f>
        <v>89360.4</v>
      </c>
      <c r="P145" s="29">
        <f>P146+P147+P148+P149+P150+P151+P152+P153+P154+P155+P156+P157+P158+P159+P160+P161+P162+P163+P164+P165+P166</f>
        <v>-1302</v>
      </c>
      <c r="Q145" s="8">
        <f t="shared" si="33"/>
        <v>88058.4</v>
      </c>
      <c r="R145" s="29">
        <f>R146+R147+R148+R149+R150+R151+R152+R153+R154+R155+R156+R157+R158+R159+R160+R161+R162+R163+R164+R165+R166+R167</f>
        <v>-17269.299999999996</v>
      </c>
      <c r="S145" s="8">
        <f t="shared" si="34"/>
        <v>70789.100000000006</v>
      </c>
      <c r="T145" s="8">
        <f>T146+T147+T148+T149+T150+T151+T152+T153+T154+T155+T156+T157+T158+T159+T160+T161+T162+T163+T164+T165+T166+T167</f>
        <v>0</v>
      </c>
      <c r="U145" s="8">
        <f t="shared" si="35"/>
        <v>70789.100000000006</v>
      </c>
      <c r="V145" s="8">
        <f>V146+V147+V148+V149+V150+V151+V152+V153+V154+V155+V156+V157+V158+V159+V160+V161+V162+V163+V164+V165+V166+V167</f>
        <v>0</v>
      </c>
      <c r="W145" s="8">
        <f t="shared" si="36"/>
        <v>70789.100000000006</v>
      </c>
      <c r="X145" s="8">
        <f>X146+X147+X148+X149+X150+X151+X152+X153+X154+X155+X156+X157+X158+X159+X160+X161+X162+X163+X164+X165+X166+X167</f>
        <v>0</v>
      </c>
      <c r="Y145" s="82">
        <f t="shared" si="37"/>
        <v>70789.100000000006</v>
      </c>
      <c r="Z145" s="8">
        <f>Z146+Z147+Z148+Z149+Z150+Z151+Z152+Z153+Z154+Z155+Z156+Z157+Z158+Z159+Z160+Z161+Z162+Z163+Z164+Z165+Z166</f>
        <v>51708.000000000015</v>
      </c>
      <c r="AA145" s="29">
        <f>AA146+AA147+AA148+AA149+AA150+AA151+AA152+AA153+AA154+AA155+AA156+AA157+AA158+AA159+AA160+AA161+AA162+AA163+AA164+AA165+AA166</f>
        <v>0</v>
      </c>
      <c r="AB145" s="8">
        <f t="shared" si="38"/>
        <v>51708.000000000015</v>
      </c>
      <c r="AC145" s="29">
        <f>AC146+AC147+AC148+AC149+AC150+AC151+AC152+AC153+AC154+AC155+AC156+AC157+AC158+AC159+AC160+AC161+AC162+AC163+AC164+AC165+AC166+AC167</f>
        <v>21654.799999999999</v>
      </c>
      <c r="AD145" s="8">
        <f t="shared" si="39"/>
        <v>73362.800000000017</v>
      </c>
      <c r="AE145" s="8">
        <f>AE146+AE147+AE148+AE149+AE150+AE151+AE152+AE153+AE154+AE155+AE156+AE157+AE158+AE159+AE160+AE161+AE162+AE163+AE164+AE165+AE166+AE167</f>
        <v>0</v>
      </c>
      <c r="AF145" s="8">
        <f t="shared" si="40"/>
        <v>73362.800000000017</v>
      </c>
      <c r="AG145" s="8">
        <f>AG146+AG147+AG148+AG149+AG150+AG151+AG152+AG153+AG154+AG155+AG156+AG157+AG158+AG159+AG160+AG161+AG162+AG163+AG164+AG165+AG166+AG167</f>
        <v>0</v>
      </c>
      <c r="AH145" s="8">
        <f t="shared" si="41"/>
        <v>73362.800000000017</v>
      </c>
      <c r="AI145" s="8">
        <f>AI146+AI147+AI148+AI149+AI150+AI151+AI152+AI153+AI154+AI155+AI156+AI157+AI158+AI159+AI160+AI161+AI162+AI163+AI164+AI165+AI166+AI167</f>
        <v>0</v>
      </c>
      <c r="AJ145" s="82">
        <f t="shared" si="42"/>
        <v>73362.800000000017</v>
      </c>
      <c r="AK145" s="9"/>
      <c r="AL145" s="10"/>
      <c r="AM145" s="7"/>
    </row>
    <row r="146" spans="1:39" ht="54" x14ac:dyDescent="0.35">
      <c r="A146" s="67" t="s">
        <v>208</v>
      </c>
      <c r="B146" s="68" t="s">
        <v>222</v>
      </c>
      <c r="C146" s="69" t="s">
        <v>30</v>
      </c>
      <c r="D146" s="13">
        <v>14551.8</v>
      </c>
      <c r="E146" s="13">
        <v>-4994.7</v>
      </c>
      <c r="F146" s="13">
        <f t="shared" si="44"/>
        <v>9557.0999999999985</v>
      </c>
      <c r="G146" s="13"/>
      <c r="H146" s="13">
        <f t="shared" si="43"/>
        <v>9557.0999999999985</v>
      </c>
      <c r="I146" s="13">
        <v>-90.28</v>
      </c>
      <c r="J146" s="13">
        <f t="shared" si="30"/>
        <v>9466.8199999999979</v>
      </c>
      <c r="K146" s="13"/>
      <c r="L146" s="13">
        <f t="shared" si="31"/>
        <v>9466.8199999999979</v>
      </c>
      <c r="M146" s="13">
        <v>-422.08</v>
      </c>
      <c r="N146" s="70">
        <f t="shared" si="32"/>
        <v>9044.739999999998</v>
      </c>
      <c r="O146" s="13">
        <v>0</v>
      </c>
      <c r="P146" s="13"/>
      <c r="Q146" s="13">
        <f t="shared" si="33"/>
        <v>0</v>
      </c>
      <c r="R146" s="13"/>
      <c r="S146" s="13">
        <f t="shared" si="34"/>
        <v>0</v>
      </c>
      <c r="T146" s="13"/>
      <c r="U146" s="13">
        <f t="shared" si="35"/>
        <v>0</v>
      </c>
      <c r="V146" s="13"/>
      <c r="W146" s="13">
        <f t="shared" si="36"/>
        <v>0</v>
      </c>
      <c r="X146" s="13"/>
      <c r="Y146" s="70">
        <f t="shared" si="37"/>
        <v>0</v>
      </c>
      <c r="Z146" s="13">
        <v>0</v>
      </c>
      <c r="AA146" s="13"/>
      <c r="AB146" s="13">
        <f t="shared" si="38"/>
        <v>0</v>
      </c>
      <c r="AC146" s="13"/>
      <c r="AD146" s="13">
        <f t="shared" si="39"/>
        <v>0</v>
      </c>
      <c r="AE146" s="13"/>
      <c r="AF146" s="13">
        <f t="shared" si="40"/>
        <v>0</v>
      </c>
      <c r="AG146" s="13"/>
      <c r="AH146" s="13">
        <f t="shared" si="41"/>
        <v>0</v>
      </c>
      <c r="AI146" s="13"/>
      <c r="AJ146" s="70">
        <f t="shared" si="42"/>
        <v>0</v>
      </c>
      <c r="AK146" s="3" t="s">
        <v>223</v>
      </c>
      <c r="AM146" s="23"/>
    </row>
    <row r="147" spans="1:39" ht="54" x14ac:dyDescent="0.35">
      <c r="A147" s="67" t="s">
        <v>211</v>
      </c>
      <c r="B147" s="68" t="s">
        <v>224</v>
      </c>
      <c r="C147" s="69" t="s">
        <v>30</v>
      </c>
      <c r="D147" s="13">
        <v>10011.700000000001</v>
      </c>
      <c r="E147" s="13"/>
      <c r="F147" s="13">
        <f t="shared" si="44"/>
        <v>10011.700000000001</v>
      </c>
      <c r="G147" s="13"/>
      <c r="H147" s="13">
        <f t="shared" si="43"/>
        <v>10011.700000000001</v>
      </c>
      <c r="I147" s="13"/>
      <c r="J147" s="13">
        <f t="shared" si="30"/>
        <v>10011.700000000001</v>
      </c>
      <c r="K147" s="13"/>
      <c r="L147" s="13">
        <f t="shared" si="31"/>
        <v>10011.700000000001</v>
      </c>
      <c r="M147" s="13"/>
      <c r="N147" s="70">
        <f t="shared" si="32"/>
        <v>10011.700000000001</v>
      </c>
      <c r="O147" s="13">
        <v>0</v>
      </c>
      <c r="P147" s="13"/>
      <c r="Q147" s="13">
        <f t="shared" si="33"/>
        <v>0</v>
      </c>
      <c r="R147" s="13"/>
      <c r="S147" s="13">
        <f t="shared" si="34"/>
        <v>0</v>
      </c>
      <c r="T147" s="13"/>
      <c r="U147" s="13">
        <f t="shared" si="35"/>
        <v>0</v>
      </c>
      <c r="V147" s="13"/>
      <c r="W147" s="13">
        <f t="shared" si="36"/>
        <v>0</v>
      </c>
      <c r="X147" s="13"/>
      <c r="Y147" s="70">
        <f t="shared" si="37"/>
        <v>0</v>
      </c>
      <c r="Z147" s="13">
        <v>0</v>
      </c>
      <c r="AA147" s="13"/>
      <c r="AB147" s="13">
        <f t="shared" si="38"/>
        <v>0</v>
      </c>
      <c r="AC147" s="13"/>
      <c r="AD147" s="13">
        <f t="shared" si="39"/>
        <v>0</v>
      </c>
      <c r="AE147" s="13"/>
      <c r="AF147" s="13">
        <f t="shared" si="40"/>
        <v>0</v>
      </c>
      <c r="AG147" s="13"/>
      <c r="AH147" s="13">
        <f t="shared" si="41"/>
        <v>0</v>
      </c>
      <c r="AI147" s="13"/>
      <c r="AJ147" s="70">
        <f t="shared" si="42"/>
        <v>0</v>
      </c>
      <c r="AK147" s="3" t="s">
        <v>225</v>
      </c>
      <c r="AM147" s="23"/>
    </row>
    <row r="148" spans="1:39" ht="54" x14ac:dyDescent="0.35">
      <c r="A148" s="67" t="s">
        <v>221</v>
      </c>
      <c r="B148" s="68" t="s">
        <v>227</v>
      </c>
      <c r="C148" s="69" t="s">
        <v>30</v>
      </c>
      <c r="D148" s="13">
        <v>308.60000000000002</v>
      </c>
      <c r="E148" s="13">
        <v>140.483</v>
      </c>
      <c r="F148" s="13">
        <f t="shared" si="44"/>
        <v>449.08300000000003</v>
      </c>
      <c r="G148" s="13"/>
      <c r="H148" s="13">
        <f t="shared" si="43"/>
        <v>449.08300000000003</v>
      </c>
      <c r="I148" s="13"/>
      <c r="J148" s="13">
        <f t="shared" si="30"/>
        <v>449.08300000000003</v>
      </c>
      <c r="K148" s="13"/>
      <c r="L148" s="13">
        <f t="shared" si="31"/>
        <v>449.08300000000003</v>
      </c>
      <c r="M148" s="13"/>
      <c r="N148" s="70">
        <f t="shared" si="32"/>
        <v>449.08300000000003</v>
      </c>
      <c r="O148" s="13">
        <v>9745.1</v>
      </c>
      <c r="P148" s="13">
        <v>510</v>
      </c>
      <c r="Q148" s="13">
        <f t="shared" si="33"/>
        <v>10255.1</v>
      </c>
      <c r="R148" s="13"/>
      <c r="S148" s="13">
        <f t="shared" si="34"/>
        <v>10255.1</v>
      </c>
      <c r="T148" s="13"/>
      <c r="U148" s="13">
        <f t="shared" si="35"/>
        <v>10255.1</v>
      </c>
      <c r="V148" s="13"/>
      <c r="W148" s="13">
        <f t="shared" si="36"/>
        <v>10255.1</v>
      </c>
      <c r="X148" s="13"/>
      <c r="Y148" s="70">
        <f t="shared" si="37"/>
        <v>10255.1</v>
      </c>
      <c r="Z148" s="13">
        <v>0</v>
      </c>
      <c r="AA148" s="13"/>
      <c r="AB148" s="13">
        <f t="shared" si="38"/>
        <v>0</v>
      </c>
      <c r="AC148" s="13"/>
      <c r="AD148" s="13">
        <f t="shared" si="39"/>
        <v>0</v>
      </c>
      <c r="AE148" s="13"/>
      <c r="AF148" s="13">
        <f t="shared" si="40"/>
        <v>0</v>
      </c>
      <c r="AG148" s="13"/>
      <c r="AH148" s="13">
        <f t="shared" si="41"/>
        <v>0</v>
      </c>
      <c r="AI148" s="13"/>
      <c r="AJ148" s="70">
        <f t="shared" si="42"/>
        <v>0</v>
      </c>
      <c r="AK148" s="3" t="s">
        <v>228</v>
      </c>
      <c r="AM148" s="23"/>
    </row>
    <row r="149" spans="1:39" ht="54" x14ac:dyDescent="0.35">
      <c r="A149" s="67" t="s">
        <v>215</v>
      </c>
      <c r="B149" s="68" t="s">
        <v>230</v>
      </c>
      <c r="C149" s="69" t="s">
        <v>30</v>
      </c>
      <c r="D149" s="13">
        <v>0</v>
      </c>
      <c r="E149" s="13"/>
      <c r="F149" s="13">
        <f t="shared" si="44"/>
        <v>0</v>
      </c>
      <c r="G149" s="13"/>
      <c r="H149" s="13">
        <f t="shared" si="43"/>
        <v>0</v>
      </c>
      <c r="I149" s="13"/>
      <c r="J149" s="13">
        <f t="shared" si="30"/>
        <v>0</v>
      </c>
      <c r="K149" s="13"/>
      <c r="L149" s="13">
        <f t="shared" si="31"/>
        <v>0</v>
      </c>
      <c r="M149" s="13"/>
      <c r="N149" s="70">
        <f t="shared" si="32"/>
        <v>0</v>
      </c>
      <c r="O149" s="13">
        <v>11328.9</v>
      </c>
      <c r="P149" s="13">
        <v>-2273.4</v>
      </c>
      <c r="Q149" s="13">
        <f t="shared" si="33"/>
        <v>9055.5</v>
      </c>
      <c r="R149" s="13"/>
      <c r="S149" s="13">
        <f t="shared" si="34"/>
        <v>9055.5</v>
      </c>
      <c r="T149" s="13"/>
      <c r="U149" s="13">
        <f t="shared" si="35"/>
        <v>9055.5</v>
      </c>
      <c r="V149" s="13"/>
      <c r="W149" s="13">
        <f t="shared" si="36"/>
        <v>9055.5</v>
      </c>
      <c r="X149" s="13"/>
      <c r="Y149" s="70">
        <f t="shared" si="37"/>
        <v>9055.5</v>
      </c>
      <c r="Z149" s="13">
        <v>0</v>
      </c>
      <c r="AA149" s="13"/>
      <c r="AB149" s="13">
        <f t="shared" si="38"/>
        <v>0</v>
      </c>
      <c r="AC149" s="13"/>
      <c r="AD149" s="13">
        <f t="shared" si="39"/>
        <v>0</v>
      </c>
      <c r="AE149" s="13"/>
      <c r="AF149" s="13">
        <f t="shared" si="40"/>
        <v>0</v>
      </c>
      <c r="AG149" s="13"/>
      <c r="AH149" s="13">
        <f t="shared" si="41"/>
        <v>0</v>
      </c>
      <c r="AI149" s="13"/>
      <c r="AJ149" s="70">
        <f t="shared" si="42"/>
        <v>0</v>
      </c>
      <c r="AK149" s="3" t="s">
        <v>231</v>
      </c>
      <c r="AM149" s="23"/>
    </row>
    <row r="150" spans="1:39" ht="54" x14ac:dyDescent="0.35">
      <c r="A150" s="67" t="s">
        <v>226</v>
      </c>
      <c r="B150" s="68" t="s">
        <v>233</v>
      </c>
      <c r="C150" s="69" t="s">
        <v>30</v>
      </c>
      <c r="D150" s="13">
        <v>842.2</v>
      </c>
      <c r="E150" s="13">
        <v>44.65</v>
      </c>
      <c r="F150" s="13">
        <f t="shared" si="44"/>
        <v>886.85</v>
      </c>
      <c r="G150" s="13"/>
      <c r="H150" s="13">
        <f t="shared" si="43"/>
        <v>886.85</v>
      </c>
      <c r="I150" s="13"/>
      <c r="J150" s="13">
        <f t="shared" si="30"/>
        <v>886.85</v>
      </c>
      <c r="K150" s="13"/>
      <c r="L150" s="13">
        <f t="shared" si="31"/>
        <v>886.85</v>
      </c>
      <c r="M150" s="13"/>
      <c r="N150" s="70">
        <f t="shared" si="32"/>
        <v>886.85</v>
      </c>
      <c r="O150" s="13">
        <v>10486.7</v>
      </c>
      <c r="P150" s="13">
        <v>461.4</v>
      </c>
      <c r="Q150" s="13">
        <f t="shared" si="33"/>
        <v>10948.1</v>
      </c>
      <c r="R150" s="13"/>
      <c r="S150" s="13">
        <f t="shared" si="34"/>
        <v>10948.1</v>
      </c>
      <c r="T150" s="13"/>
      <c r="U150" s="13">
        <f t="shared" si="35"/>
        <v>10948.1</v>
      </c>
      <c r="V150" s="13"/>
      <c r="W150" s="13">
        <f t="shared" si="36"/>
        <v>10948.1</v>
      </c>
      <c r="X150" s="13"/>
      <c r="Y150" s="70">
        <f t="shared" si="37"/>
        <v>10948.1</v>
      </c>
      <c r="Z150" s="13">
        <v>0</v>
      </c>
      <c r="AA150" s="13"/>
      <c r="AB150" s="13">
        <f t="shared" si="38"/>
        <v>0</v>
      </c>
      <c r="AC150" s="13"/>
      <c r="AD150" s="13">
        <f t="shared" si="39"/>
        <v>0</v>
      </c>
      <c r="AE150" s="13"/>
      <c r="AF150" s="13">
        <f t="shared" si="40"/>
        <v>0</v>
      </c>
      <c r="AG150" s="13"/>
      <c r="AH150" s="13">
        <f t="shared" si="41"/>
        <v>0</v>
      </c>
      <c r="AI150" s="13"/>
      <c r="AJ150" s="70">
        <f t="shared" si="42"/>
        <v>0</v>
      </c>
      <c r="AK150" s="3" t="s">
        <v>234</v>
      </c>
      <c r="AM150" s="23"/>
    </row>
    <row r="151" spans="1:39" ht="54" x14ac:dyDescent="0.35">
      <c r="A151" s="67" t="s">
        <v>229</v>
      </c>
      <c r="B151" s="68" t="s">
        <v>236</v>
      </c>
      <c r="C151" s="69" t="s">
        <v>30</v>
      </c>
      <c r="D151" s="13">
        <v>877.1</v>
      </c>
      <c r="E151" s="13"/>
      <c r="F151" s="13">
        <f t="shared" si="44"/>
        <v>877.1</v>
      </c>
      <c r="G151" s="13">
        <v>-877.1</v>
      </c>
      <c r="H151" s="13">
        <f t="shared" si="43"/>
        <v>0</v>
      </c>
      <c r="I151" s="13"/>
      <c r="J151" s="13">
        <f t="shared" si="30"/>
        <v>0</v>
      </c>
      <c r="K151" s="13"/>
      <c r="L151" s="13">
        <f t="shared" si="31"/>
        <v>0</v>
      </c>
      <c r="M151" s="13"/>
      <c r="N151" s="70">
        <f t="shared" si="32"/>
        <v>0</v>
      </c>
      <c r="O151" s="13">
        <v>10827.4</v>
      </c>
      <c r="P151" s="13"/>
      <c r="Q151" s="13">
        <f t="shared" si="33"/>
        <v>10827.4</v>
      </c>
      <c r="R151" s="38">
        <v>877.1</v>
      </c>
      <c r="S151" s="13">
        <f t="shared" si="34"/>
        <v>11704.5</v>
      </c>
      <c r="T151" s="13"/>
      <c r="U151" s="13">
        <f t="shared" si="35"/>
        <v>11704.5</v>
      </c>
      <c r="V151" s="13"/>
      <c r="W151" s="13">
        <f t="shared" si="36"/>
        <v>11704.5</v>
      </c>
      <c r="X151" s="13"/>
      <c r="Y151" s="70">
        <f t="shared" si="37"/>
        <v>11704.5</v>
      </c>
      <c r="Z151" s="13">
        <v>0</v>
      </c>
      <c r="AA151" s="13"/>
      <c r="AB151" s="13">
        <f t="shared" si="38"/>
        <v>0</v>
      </c>
      <c r="AC151" s="13"/>
      <c r="AD151" s="13">
        <f t="shared" si="39"/>
        <v>0</v>
      </c>
      <c r="AE151" s="13"/>
      <c r="AF151" s="13">
        <f t="shared" si="40"/>
        <v>0</v>
      </c>
      <c r="AG151" s="13"/>
      <c r="AH151" s="13">
        <f t="shared" si="41"/>
        <v>0</v>
      </c>
      <c r="AI151" s="13"/>
      <c r="AJ151" s="70">
        <f t="shared" si="42"/>
        <v>0</v>
      </c>
      <c r="AK151" s="3" t="s">
        <v>237</v>
      </c>
      <c r="AM151" s="23"/>
    </row>
    <row r="152" spans="1:39" ht="54" x14ac:dyDescent="0.35">
      <c r="A152" s="67" t="s">
        <v>232</v>
      </c>
      <c r="B152" s="68" t="s">
        <v>239</v>
      </c>
      <c r="C152" s="69" t="s">
        <v>30</v>
      </c>
      <c r="D152" s="13">
        <v>877.1</v>
      </c>
      <c r="E152" s="13"/>
      <c r="F152" s="13">
        <f t="shared" si="44"/>
        <v>877.1</v>
      </c>
      <c r="G152" s="13">
        <v>-877.1</v>
      </c>
      <c r="H152" s="13">
        <f t="shared" si="43"/>
        <v>0</v>
      </c>
      <c r="I152" s="13"/>
      <c r="J152" s="13">
        <f t="shared" si="30"/>
        <v>0</v>
      </c>
      <c r="K152" s="13"/>
      <c r="L152" s="13">
        <f t="shared" si="31"/>
        <v>0</v>
      </c>
      <c r="M152" s="13"/>
      <c r="N152" s="70">
        <f t="shared" si="32"/>
        <v>0</v>
      </c>
      <c r="O152" s="13">
        <v>10827.4</v>
      </c>
      <c r="P152" s="13"/>
      <c r="Q152" s="13">
        <f t="shared" si="33"/>
        <v>10827.4</v>
      </c>
      <c r="R152" s="13">
        <f>-10827.4+877.1</f>
        <v>-9950.2999999999993</v>
      </c>
      <c r="S152" s="13">
        <f t="shared" si="34"/>
        <v>877.10000000000036</v>
      </c>
      <c r="T152" s="13"/>
      <c r="U152" s="13">
        <f t="shared" si="35"/>
        <v>877.10000000000036</v>
      </c>
      <c r="V152" s="13"/>
      <c r="W152" s="13">
        <f t="shared" si="36"/>
        <v>877.10000000000036</v>
      </c>
      <c r="X152" s="13"/>
      <c r="Y152" s="70">
        <f t="shared" si="37"/>
        <v>877.10000000000036</v>
      </c>
      <c r="Z152" s="13">
        <v>0</v>
      </c>
      <c r="AA152" s="13"/>
      <c r="AB152" s="13">
        <f t="shared" si="38"/>
        <v>0</v>
      </c>
      <c r="AC152" s="13">
        <v>10827.4</v>
      </c>
      <c r="AD152" s="13">
        <f t="shared" si="39"/>
        <v>10827.4</v>
      </c>
      <c r="AE152" s="13"/>
      <c r="AF152" s="13">
        <f t="shared" si="40"/>
        <v>10827.4</v>
      </c>
      <c r="AG152" s="13"/>
      <c r="AH152" s="13">
        <f t="shared" si="41"/>
        <v>10827.4</v>
      </c>
      <c r="AI152" s="13"/>
      <c r="AJ152" s="70">
        <f t="shared" si="42"/>
        <v>10827.4</v>
      </c>
      <c r="AK152" s="3" t="s">
        <v>240</v>
      </c>
      <c r="AM152" s="23"/>
    </row>
    <row r="153" spans="1:39" ht="54" x14ac:dyDescent="0.35">
      <c r="A153" s="67" t="s">
        <v>235</v>
      </c>
      <c r="B153" s="68" t="s">
        <v>242</v>
      </c>
      <c r="C153" s="69" t="s">
        <v>30</v>
      </c>
      <c r="D153" s="13">
        <v>877.1</v>
      </c>
      <c r="E153" s="13"/>
      <c r="F153" s="13">
        <f t="shared" si="44"/>
        <v>877.1</v>
      </c>
      <c r="G153" s="13">
        <v>-877.1</v>
      </c>
      <c r="H153" s="13">
        <f t="shared" si="43"/>
        <v>0</v>
      </c>
      <c r="I153" s="13"/>
      <c r="J153" s="13">
        <f t="shared" si="30"/>
        <v>0</v>
      </c>
      <c r="K153" s="13"/>
      <c r="L153" s="13">
        <f t="shared" si="31"/>
        <v>0</v>
      </c>
      <c r="M153" s="13"/>
      <c r="N153" s="70">
        <f t="shared" si="32"/>
        <v>0</v>
      </c>
      <c r="O153" s="13">
        <v>10827.4</v>
      </c>
      <c r="P153" s="13"/>
      <c r="Q153" s="13">
        <f t="shared" si="33"/>
        <v>10827.4</v>
      </c>
      <c r="R153" s="13">
        <v>877.1</v>
      </c>
      <c r="S153" s="13">
        <f t="shared" si="34"/>
        <v>11704.5</v>
      </c>
      <c r="T153" s="13"/>
      <c r="U153" s="13">
        <f t="shared" si="35"/>
        <v>11704.5</v>
      </c>
      <c r="V153" s="13"/>
      <c r="W153" s="13">
        <f t="shared" si="36"/>
        <v>11704.5</v>
      </c>
      <c r="X153" s="13"/>
      <c r="Y153" s="70">
        <f t="shared" si="37"/>
        <v>11704.5</v>
      </c>
      <c r="Z153" s="13">
        <v>0</v>
      </c>
      <c r="AA153" s="13"/>
      <c r="AB153" s="13">
        <f t="shared" si="38"/>
        <v>0</v>
      </c>
      <c r="AC153" s="13"/>
      <c r="AD153" s="13">
        <f t="shared" si="39"/>
        <v>0</v>
      </c>
      <c r="AE153" s="13"/>
      <c r="AF153" s="13">
        <f t="shared" si="40"/>
        <v>0</v>
      </c>
      <c r="AG153" s="13"/>
      <c r="AH153" s="13">
        <f t="shared" si="41"/>
        <v>0</v>
      </c>
      <c r="AI153" s="13"/>
      <c r="AJ153" s="70">
        <f t="shared" si="42"/>
        <v>0</v>
      </c>
      <c r="AK153" s="3" t="s">
        <v>243</v>
      </c>
      <c r="AM153" s="23"/>
    </row>
    <row r="154" spans="1:39" ht="54" x14ac:dyDescent="0.35">
      <c r="A154" s="67" t="s">
        <v>238</v>
      </c>
      <c r="B154" s="68" t="s">
        <v>245</v>
      </c>
      <c r="C154" s="69" t="s">
        <v>30</v>
      </c>
      <c r="D154" s="13">
        <v>877.1</v>
      </c>
      <c r="E154" s="13"/>
      <c r="F154" s="13">
        <f t="shared" si="44"/>
        <v>877.1</v>
      </c>
      <c r="G154" s="13">
        <v>-877.1</v>
      </c>
      <c r="H154" s="13">
        <f t="shared" si="43"/>
        <v>0</v>
      </c>
      <c r="I154" s="13"/>
      <c r="J154" s="13">
        <f t="shared" si="30"/>
        <v>0</v>
      </c>
      <c r="K154" s="13"/>
      <c r="L154" s="13">
        <f t="shared" si="31"/>
        <v>0</v>
      </c>
      <c r="M154" s="13"/>
      <c r="N154" s="70">
        <f t="shared" si="32"/>
        <v>0</v>
      </c>
      <c r="O154" s="13">
        <v>10827.4</v>
      </c>
      <c r="P154" s="13"/>
      <c r="Q154" s="13">
        <f t="shared" si="33"/>
        <v>10827.4</v>
      </c>
      <c r="R154" s="13">
        <v>877.1</v>
      </c>
      <c r="S154" s="13">
        <f t="shared" si="34"/>
        <v>11704.5</v>
      </c>
      <c r="T154" s="13"/>
      <c r="U154" s="13">
        <f t="shared" si="35"/>
        <v>11704.5</v>
      </c>
      <c r="V154" s="13"/>
      <c r="W154" s="13">
        <f t="shared" si="36"/>
        <v>11704.5</v>
      </c>
      <c r="X154" s="13"/>
      <c r="Y154" s="70">
        <f t="shared" si="37"/>
        <v>11704.5</v>
      </c>
      <c r="Z154" s="13">
        <v>0</v>
      </c>
      <c r="AA154" s="13"/>
      <c r="AB154" s="13">
        <f t="shared" si="38"/>
        <v>0</v>
      </c>
      <c r="AC154" s="13"/>
      <c r="AD154" s="13">
        <f t="shared" si="39"/>
        <v>0</v>
      </c>
      <c r="AE154" s="13"/>
      <c r="AF154" s="13">
        <f t="shared" si="40"/>
        <v>0</v>
      </c>
      <c r="AG154" s="13"/>
      <c r="AH154" s="13">
        <f t="shared" si="41"/>
        <v>0</v>
      </c>
      <c r="AI154" s="13"/>
      <c r="AJ154" s="70">
        <f t="shared" si="42"/>
        <v>0</v>
      </c>
      <c r="AK154" s="3" t="s">
        <v>246</v>
      </c>
      <c r="AM154" s="23"/>
    </row>
    <row r="155" spans="1:39" ht="54" x14ac:dyDescent="0.35">
      <c r="A155" s="67" t="s">
        <v>241</v>
      </c>
      <c r="B155" s="68" t="s">
        <v>248</v>
      </c>
      <c r="C155" s="69" t="s">
        <v>30</v>
      </c>
      <c r="D155" s="13">
        <v>877.1</v>
      </c>
      <c r="E155" s="13"/>
      <c r="F155" s="13">
        <f t="shared" si="44"/>
        <v>877.1</v>
      </c>
      <c r="G155" s="13">
        <v>-877.1</v>
      </c>
      <c r="H155" s="13">
        <f t="shared" si="43"/>
        <v>0</v>
      </c>
      <c r="I155" s="13"/>
      <c r="J155" s="13">
        <f t="shared" si="30"/>
        <v>0</v>
      </c>
      <c r="K155" s="13"/>
      <c r="L155" s="13">
        <f t="shared" si="31"/>
        <v>0</v>
      </c>
      <c r="M155" s="13"/>
      <c r="N155" s="70">
        <f t="shared" si="32"/>
        <v>0</v>
      </c>
      <c r="O155" s="13">
        <v>10827.4</v>
      </c>
      <c r="P155" s="13"/>
      <c r="Q155" s="13">
        <f t="shared" si="33"/>
        <v>10827.4</v>
      </c>
      <c r="R155" s="13">
        <f>-10827.4+877.1</f>
        <v>-9950.2999999999993</v>
      </c>
      <c r="S155" s="13">
        <f t="shared" si="34"/>
        <v>877.10000000000036</v>
      </c>
      <c r="T155" s="13"/>
      <c r="U155" s="13">
        <f t="shared" si="35"/>
        <v>877.10000000000036</v>
      </c>
      <c r="V155" s="13"/>
      <c r="W155" s="13">
        <f t="shared" si="36"/>
        <v>877.10000000000036</v>
      </c>
      <c r="X155" s="13"/>
      <c r="Y155" s="70">
        <f t="shared" si="37"/>
        <v>877.10000000000036</v>
      </c>
      <c r="Z155" s="13">
        <v>0</v>
      </c>
      <c r="AA155" s="13"/>
      <c r="AB155" s="13">
        <f t="shared" si="38"/>
        <v>0</v>
      </c>
      <c r="AC155" s="13">
        <v>10827.4</v>
      </c>
      <c r="AD155" s="13">
        <f t="shared" si="39"/>
        <v>10827.4</v>
      </c>
      <c r="AE155" s="13"/>
      <c r="AF155" s="13">
        <f t="shared" si="40"/>
        <v>10827.4</v>
      </c>
      <c r="AG155" s="13"/>
      <c r="AH155" s="13">
        <f t="shared" si="41"/>
        <v>10827.4</v>
      </c>
      <c r="AI155" s="13"/>
      <c r="AJ155" s="70">
        <f t="shared" si="42"/>
        <v>10827.4</v>
      </c>
      <c r="AK155" s="3" t="s">
        <v>249</v>
      </c>
      <c r="AM155" s="23"/>
    </row>
    <row r="156" spans="1:39" ht="54" x14ac:dyDescent="0.35">
      <c r="A156" s="67" t="s">
        <v>244</v>
      </c>
      <c r="B156" s="68" t="s">
        <v>251</v>
      </c>
      <c r="C156" s="69" t="s">
        <v>30</v>
      </c>
      <c r="D156" s="13">
        <v>0</v>
      </c>
      <c r="E156" s="13"/>
      <c r="F156" s="13">
        <f t="shared" si="44"/>
        <v>0</v>
      </c>
      <c r="G156" s="13"/>
      <c r="H156" s="13">
        <f t="shared" si="43"/>
        <v>0</v>
      </c>
      <c r="I156" s="13"/>
      <c r="J156" s="13">
        <f t="shared" si="30"/>
        <v>0</v>
      </c>
      <c r="K156" s="13"/>
      <c r="L156" s="13">
        <f t="shared" si="31"/>
        <v>0</v>
      </c>
      <c r="M156" s="13"/>
      <c r="N156" s="70">
        <f t="shared" si="32"/>
        <v>0</v>
      </c>
      <c r="O156" s="13">
        <v>915.7</v>
      </c>
      <c r="P156" s="13"/>
      <c r="Q156" s="13">
        <f t="shared" si="33"/>
        <v>915.7</v>
      </c>
      <c r="R156" s="13"/>
      <c r="S156" s="13">
        <f t="shared" si="34"/>
        <v>915.7</v>
      </c>
      <c r="T156" s="13"/>
      <c r="U156" s="13">
        <f t="shared" si="35"/>
        <v>915.7</v>
      </c>
      <c r="V156" s="13"/>
      <c r="W156" s="13">
        <f t="shared" si="36"/>
        <v>915.7</v>
      </c>
      <c r="X156" s="13"/>
      <c r="Y156" s="70">
        <f t="shared" si="37"/>
        <v>915.7</v>
      </c>
      <c r="Z156" s="13">
        <v>11260.5</v>
      </c>
      <c r="AA156" s="13"/>
      <c r="AB156" s="13">
        <f t="shared" si="38"/>
        <v>11260.5</v>
      </c>
      <c r="AC156" s="13"/>
      <c r="AD156" s="13">
        <f t="shared" si="39"/>
        <v>11260.5</v>
      </c>
      <c r="AE156" s="13"/>
      <c r="AF156" s="13">
        <f t="shared" si="40"/>
        <v>11260.5</v>
      </c>
      <c r="AG156" s="13"/>
      <c r="AH156" s="13">
        <f t="shared" si="41"/>
        <v>11260.5</v>
      </c>
      <c r="AI156" s="13"/>
      <c r="AJ156" s="70">
        <f t="shared" si="42"/>
        <v>11260.5</v>
      </c>
      <c r="AK156" s="3" t="s">
        <v>252</v>
      </c>
      <c r="AM156" s="23"/>
    </row>
    <row r="157" spans="1:39" ht="54" x14ac:dyDescent="0.35">
      <c r="A157" s="67" t="s">
        <v>247</v>
      </c>
      <c r="B157" s="68" t="s">
        <v>254</v>
      </c>
      <c r="C157" s="69" t="s">
        <v>30</v>
      </c>
      <c r="D157" s="13">
        <v>0</v>
      </c>
      <c r="E157" s="13"/>
      <c r="F157" s="13">
        <f t="shared" si="44"/>
        <v>0</v>
      </c>
      <c r="G157" s="13"/>
      <c r="H157" s="13">
        <f t="shared" si="43"/>
        <v>0</v>
      </c>
      <c r="I157" s="13"/>
      <c r="J157" s="13">
        <f t="shared" si="30"/>
        <v>0</v>
      </c>
      <c r="K157" s="13"/>
      <c r="L157" s="13">
        <f t="shared" si="31"/>
        <v>0</v>
      </c>
      <c r="M157" s="13"/>
      <c r="N157" s="70">
        <f t="shared" si="32"/>
        <v>0</v>
      </c>
      <c r="O157" s="13">
        <v>915.7</v>
      </c>
      <c r="P157" s="13"/>
      <c r="Q157" s="13">
        <f t="shared" si="33"/>
        <v>915.7</v>
      </c>
      <c r="R157" s="13"/>
      <c r="S157" s="13">
        <f t="shared" si="34"/>
        <v>915.7</v>
      </c>
      <c r="T157" s="13"/>
      <c r="U157" s="13">
        <f t="shared" si="35"/>
        <v>915.7</v>
      </c>
      <c r="V157" s="13"/>
      <c r="W157" s="13">
        <f t="shared" si="36"/>
        <v>915.7</v>
      </c>
      <c r="X157" s="13"/>
      <c r="Y157" s="70">
        <f t="shared" si="37"/>
        <v>915.7</v>
      </c>
      <c r="Z157" s="13">
        <v>11260.5</v>
      </c>
      <c r="AA157" s="13"/>
      <c r="AB157" s="13">
        <f t="shared" si="38"/>
        <v>11260.5</v>
      </c>
      <c r="AC157" s="13"/>
      <c r="AD157" s="13">
        <f t="shared" si="39"/>
        <v>11260.5</v>
      </c>
      <c r="AE157" s="13"/>
      <c r="AF157" s="13">
        <f t="shared" si="40"/>
        <v>11260.5</v>
      </c>
      <c r="AG157" s="13"/>
      <c r="AH157" s="13">
        <f t="shared" si="41"/>
        <v>11260.5</v>
      </c>
      <c r="AI157" s="13"/>
      <c r="AJ157" s="70">
        <f t="shared" si="42"/>
        <v>11260.5</v>
      </c>
      <c r="AK157" s="3" t="s">
        <v>255</v>
      </c>
      <c r="AM157" s="23"/>
    </row>
    <row r="158" spans="1:39" ht="54" x14ac:dyDescent="0.35">
      <c r="A158" s="67" t="s">
        <v>250</v>
      </c>
      <c r="B158" s="68" t="s">
        <v>257</v>
      </c>
      <c r="C158" s="69" t="s">
        <v>30</v>
      </c>
      <c r="D158" s="13">
        <v>0</v>
      </c>
      <c r="E158" s="13"/>
      <c r="F158" s="13">
        <f t="shared" si="44"/>
        <v>0</v>
      </c>
      <c r="G158" s="13"/>
      <c r="H158" s="13">
        <f t="shared" si="43"/>
        <v>0</v>
      </c>
      <c r="I158" s="13"/>
      <c r="J158" s="13">
        <f t="shared" si="30"/>
        <v>0</v>
      </c>
      <c r="K158" s="13"/>
      <c r="L158" s="13">
        <f t="shared" si="31"/>
        <v>0</v>
      </c>
      <c r="M158" s="13"/>
      <c r="N158" s="70">
        <f t="shared" si="32"/>
        <v>0</v>
      </c>
      <c r="O158" s="13">
        <v>915.7</v>
      </c>
      <c r="P158" s="13"/>
      <c r="Q158" s="13">
        <f t="shared" si="33"/>
        <v>915.7</v>
      </c>
      <c r="R158" s="13"/>
      <c r="S158" s="13">
        <f t="shared" si="34"/>
        <v>915.7</v>
      </c>
      <c r="T158" s="13"/>
      <c r="U158" s="13">
        <f t="shared" si="35"/>
        <v>915.7</v>
      </c>
      <c r="V158" s="13"/>
      <c r="W158" s="13">
        <f t="shared" si="36"/>
        <v>915.7</v>
      </c>
      <c r="X158" s="13"/>
      <c r="Y158" s="70">
        <f t="shared" si="37"/>
        <v>915.7</v>
      </c>
      <c r="Z158" s="13">
        <v>11260.5</v>
      </c>
      <c r="AA158" s="13"/>
      <c r="AB158" s="13">
        <f t="shared" si="38"/>
        <v>11260.5</v>
      </c>
      <c r="AC158" s="13"/>
      <c r="AD158" s="13">
        <f t="shared" si="39"/>
        <v>11260.5</v>
      </c>
      <c r="AE158" s="13"/>
      <c r="AF158" s="13">
        <f t="shared" si="40"/>
        <v>11260.5</v>
      </c>
      <c r="AG158" s="13"/>
      <c r="AH158" s="13">
        <f t="shared" si="41"/>
        <v>11260.5</v>
      </c>
      <c r="AI158" s="13"/>
      <c r="AJ158" s="70">
        <f t="shared" si="42"/>
        <v>11260.5</v>
      </c>
      <c r="AK158" s="3" t="s">
        <v>258</v>
      </c>
      <c r="AM158" s="23"/>
    </row>
    <row r="159" spans="1:39" ht="54" x14ac:dyDescent="0.35">
      <c r="A159" s="67" t="s">
        <v>253</v>
      </c>
      <c r="B159" s="68" t="s">
        <v>260</v>
      </c>
      <c r="C159" s="69" t="s">
        <v>30</v>
      </c>
      <c r="D159" s="13">
        <v>0</v>
      </c>
      <c r="E159" s="13"/>
      <c r="F159" s="13">
        <f t="shared" si="44"/>
        <v>0</v>
      </c>
      <c r="G159" s="13"/>
      <c r="H159" s="13">
        <f t="shared" si="43"/>
        <v>0</v>
      </c>
      <c r="I159" s="13"/>
      <c r="J159" s="13">
        <f t="shared" si="30"/>
        <v>0</v>
      </c>
      <c r="K159" s="13"/>
      <c r="L159" s="13">
        <f t="shared" si="31"/>
        <v>0</v>
      </c>
      <c r="M159" s="13"/>
      <c r="N159" s="70">
        <f t="shared" si="32"/>
        <v>0</v>
      </c>
      <c r="O159" s="13">
        <v>915.6</v>
      </c>
      <c r="P159" s="13"/>
      <c r="Q159" s="13">
        <f t="shared" si="33"/>
        <v>915.6</v>
      </c>
      <c r="R159" s="13"/>
      <c r="S159" s="13">
        <f t="shared" si="34"/>
        <v>915.6</v>
      </c>
      <c r="T159" s="13"/>
      <c r="U159" s="13">
        <f t="shared" si="35"/>
        <v>915.6</v>
      </c>
      <c r="V159" s="13"/>
      <c r="W159" s="13">
        <f t="shared" si="36"/>
        <v>915.6</v>
      </c>
      <c r="X159" s="13"/>
      <c r="Y159" s="70">
        <f t="shared" si="37"/>
        <v>915.6</v>
      </c>
      <c r="Z159" s="13">
        <v>11260.5</v>
      </c>
      <c r="AA159" s="13"/>
      <c r="AB159" s="13">
        <f t="shared" si="38"/>
        <v>11260.5</v>
      </c>
      <c r="AC159" s="13"/>
      <c r="AD159" s="13">
        <f t="shared" si="39"/>
        <v>11260.5</v>
      </c>
      <c r="AE159" s="13"/>
      <c r="AF159" s="13">
        <f t="shared" si="40"/>
        <v>11260.5</v>
      </c>
      <c r="AG159" s="13"/>
      <c r="AH159" s="13">
        <f t="shared" si="41"/>
        <v>11260.5</v>
      </c>
      <c r="AI159" s="13"/>
      <c r="AJ159" s="70">
        <f t="shared" si="42"/>
        <v>11260.5</v>
      </c>
      <c r="AK159" s="3" t="s">
        <v>261</v>
      </c>
      <c r="AM159" s="23"/>
    </row>
    <row r="160" spans="1:39" ht="54" x14ac:dyDescent="0.35">
      <c r="A160" s="67" t="s">
        <v>256</v>
      </c>
      <c r="B160" s="68" t="s">
        <v>263</v>
      </c>
      <c r="C160" s="69" t="s">
        <v>30</v>
      </c>
      <c r="D160" s="13">
        <v>0</v>
      </c>
      <c r="E160" s="13"/>
      <c r="F160" s="13">
        <f t="shared" si="44"/>
        <v>0</v>
      </c>
      <c r="G160" s="13"/>
      <c r="H160" s="13">
        <f t="shared" si="43"/>
        <v>0</v>
      </c>
      <c r="I160" s="13"/>
      <c r="J160" s="13">
        <f t="shared" si="30"/>
        <v>0</v>
      </c>
      <c r="K160" s="13"/>
      <c r="L160" s="13">
        <f t="shared" si="31"/>
        <v>0</v>
      </c>
      <c r="M160" s="13"/>
      <c r="N160" s="70">
        <f t="shared" si="32"/>
        <v>0</v>
      </c>
      <c r="O160" s="13">
        <v>0</v>
      </c>
      <c r="P160" s="13"/>
      <c r="Q160" s="13">
        <f t="shared" si="33"/>
        <v>0</v>
      </c>
      <c r="R160" s="13"/>
      <c r="S160" s="13">
        <f t="shared" si="34"/>
        <v>0</v>
      </c>
      <c r="T160" s="13"/>
      <c r="U160" s="13">
        <f t="shared" si="35"/>
        <v>0</v>
      </c>
      <c r="V160" s="13"/>
      <c r="W160" s="13">
        <f t="shared" si="36"/>
        <v>0</v>
      </c>
      <c r="X160" s="13"/>
      <c r="Y160" s="70">
        <f t="shared" si="37"/>
        <v>0</v>
      </c>
      <c r="Z160" s="13">
        <v>952.3</v>
      </c>
      <c r="AA160" s="13"/>
      <c r="AB160" s="13">
        <f t="shared" si="38"/>
        <v>952.3</v>
      </c>
      <c r="AC160" s="13"/>
      <c r="AD160" s="13">
        <f t="shared" si="39"/>
        <v>952.3</v>
      </c>
      <c r="AE160" s="13"/>
      <c r="AF160" s="13">
        <f t="shared" si="40"/>
        <v>952.3</v>
      </c>
      <c r="AG160" s="13"/>
      <c r="AH160" s="13">
        <f t="shared" si="41"/>
        <v>952.3</v>
      </c>
      <c r="AI160" s="13"/>
      <c r="AJ160" s="70">
        <f t="shared" si="42"/>
        <v>952.3</v>
      </c>
      <c r="AK160" s="3" t="s">
        <v>264</v>
      </c>
      <c r="AM160" s="23"/>
    </row>
    <row r="161" spans="1:39" ht="54" x14ac:dyDescent="0.35">
      <c r="A161" s="67" t="s">
        <v>259</v>
      </c>
      <c r="B161" s="68" t="s">
        <v>266</v>
      </c>
      <c r="C161" s="69" t="s">
        <v>30</v>
      </c>
      <c r="D161" s="13">
        <v>0</v>
      </c>
      <c r="E161" s="13"/>
      <c r="F161" s="13">
        <f t="shared" si="44"/>
        <v>0</v>
      </c>
      <c r="G161" s="13"/>
      <c r="H161" s="13">
        <f t="shared" si="43"/>
        <v>0</v>
      </c>
      <c r="I161" s="13"/>
      <c r="J161" s="13">
        <f t="shared" si="30"/>
        <v>0</v>
      </c>
      <c r="K161" s="13"/>
      <c r="L161" s="13">
        <f t="shared" si="31"/>
        <v>0</v>
      </c>
      <c r="M161" s="13"/>
      <c r="N161" s="70">
        <f t="shared" si="32"/>
        <v>0</v>
      </c>
      <c r="O161" s="13">
        <v>0</v>
      </c>
      <c r="P161" s="13"/>
      <c r="Q161" s="13">
        <f t="shared" si="33"/>
        <v>0</v>
      </c>
      <c r="R161" s="13"/>
      <c r="S161" s="13">
        <f t="shared" si="34"/>
        <v>0</v>
      </c>
      <c r="T161" s="13"/>
      <c r="U161" s="13">
        <f t="shared" si="35"/>
        <v>0</v>
      </c>
      <c r="V161" s="13"/>
      <c r="W161" s="13">
        <f t="shared" si="36"/>
        <v>0</v>
      </c>
      <c r="X161" s="13"/>
      <c r="Y161" s="70">
        <f t="shared" si="37"/>
        <v>0</v>
      </c>
      <c r="Z161" s="13">
        <v>952.3</v>
      </c>
      <c r="AA161" s="13"/>
      <c r="AB161" s="13">
        <f t="shared" si="38"/>
        <v>952.3</v>
      </c>
      <c r="AC161" s="13"/>
      <c r="AD161" s="13">
        <f t="shared" si="39"/>
        <v>952.3</v>
      </c>
      <c r="AE161" s="13"/>
      <c r="AF161" s="13">
        <f t="shared" si="40"/>
        <v>952.3</v>
      </c>
      <c r="AG161" s="13"/>
      <c r="AH161" s="13">
        <f t="shared" si="41"/>
        <v>952.3</v>
      </c>
      <c r="AI161" s="13"/>
      <c r="AJ161" s="70">
        <f t="shared" si="42"/>
        <v>952.3</v>
      </c>
      <c r="AK161" s="3" t="s">
        <v>267</v>
      </c>
      <c r="AM161" s="23"/>
    </row>
    <row r="162" spans="1:39" ht="54" x14ac:dyDescent="0.35">
      <c r="A162" s="67" t="s">
        <v>262</v>
      </c>
      <c r="B162" s="68" t="s">
        <v>269</v>
      </c>
      <c r="C162" s="69" t="s">
        <v>30</v>
      </c>
      <c r="D162" s="13">
        <v>0</v>
      </c>
      <c r="E162" s="13"/>
      <c r="F162" s="13">
        <f t="shared" si="44"/>
        <v>0</v>
      </c>
      <c r="G162" s="13"/>
      <c r="H162" s="13">
        <f t="shared" si="43"/>
        <v>0</v>
      </c>
      <c r="I162" s="13"/>
      <c r="J162" s="13">
        <f t="shared" si="30"/>
        <v>0</v>
      </c>
      <c r="K162" s="13"/>
      <c r="L162" s="13">
        <f t="shared" si="31"/>
        <v>0</v>
      </c>
      <c r="M162" s="13"/>
      <c r="N162" s="70">
        <f t="shared" si="32"/>
        <v>0</v>
      </c>
      <c r="O162" s="13">
        <v>0</v>
      </c>
      <c r="P162" s="13"/>
      <c r="Q162" s="13">
        <f t="shared" si="33"/>
        <v>0</v>
      </c>
      <c r="R162" s="13"/>
      <c r="S162" s="13">
        <f t="shared" si="34"/>
        <v>0</v>
      </c>
      <c r="T162" s="13"/>
      <c r="U162" s="13">
        <f t="shared" si="35"/>
        <v>0</v>
      </c>
      <c r="V162" s="13"/>
      <c r="W162" s="13">
        <f t="shared" si="36"/>
        <v>0</v>
      </c>
      <c r="X162" s="13"/>
      <c r="Y162" s="70">
        <f t="shared" si="37"/>
        <v>0</v>
      </c>
      <c r="Z162" s="13">
        <v>952.3</v>
      </c>
      <c r="AA162" s="13"/>
      <c r="AB162" s="13">
        <f t="shared" si="38"/>
        <v>952.3</v>
      </c>
      <c r="AC162" s="13"/>
      <c r="AD162" s="13">
        <f t="shared" si="39"/>
        <v>952.3</v>
      </c>
      <c r="AE162" s="13"/>
      <c r="AF162" s="13">
        <f t="shared" si="40"/>
        <v>952.3</v>
      </c>
      <c r="AG162" s="13"/>
      <c r="AH162" s="13">
        <f t="shared" si="41"/>
        <v>952.3</v>
      </c>
      <c r="AI162" s="13"/>
      <c r="AJ162" s="70">
        <f t="shared" si="42"/>
        <v>952.3</v>
      </c>
      <c r="AK162" s="3" t="s">
        <v>270</v>
      </c>
      <c r="AM162" s="23"/>
    </row>
    <row r="163" spans="1:39" ht="54" x14ac:dyDescent="0.35">
      <c r="A163" s="67" t="s">
        <v>265</v>
      </c>
      <c r="B163" s="68" t="s">
        <v>272</v>
      </c>
      <c r="C163" s="69" t="s">
        <v>30</v>
      </c>
      <c r="D163" s="13">
        <v>0</v>
      </c>
      <c r="E163" s="13"/>
      <c r="F163" s="13">
        <f t="shared" si="44"/>
        <v>0</v>
      </c>
      <c r="G163" s="13"/>
      <c r="H163" s="13">
        <f t="shared" si="43"/>
        <v>0</v>
      </c>
      <c r="I163" s="13"/>
      <c r="J163" s="13">
        <f t="shared" si="30"/>
        <v>0</v>
      </c>
      <c r="K163" s="13"/>
      <c r="L163" s="13">
        <f t="shared" si="31"/>
        <v>0</v>
      </c>
      <c r="M163" s="13"/>
      <c r="N163" s="70">
        <f t="shared" si="32"/>
        <v>0</v>
      </c>
      <c r="O163" s="13">
        <v>0</v>
      </c>
      <c r="P163" s="13"/>
      <c r="Q163" s="13">
        <f t="shared" si="33"/>
        <v>0</v>
      </c>
      <c r="R163" s="13"/>
      <c r="S163" s="13">
        <f t="shared" si="34"/>
        <v>0</v>
      </c>
      <c r="T163" s="13"/>
      <c r="U163" s="13">
        <f t="shared" si="35"/>
        <v>0</v>
      </c>
      <c r="V163" s="13"/>
      <c r="W163" s="13">
        <f t="shared" si="36"/>
        <v>0</v>
      </c>
      <c r="X163" s="13"/>
      <c r="Y163" s="70">
        <f t="shared" si="37"/>
        <v>0</v>
      </c>
      <c r="Z163" s="13">
        <v>952.3</v>
      </c>
      <c r="AA163" s="13"/>
      <c r="AB163" s="13">
        <f t="shared" si="38"/>
        <v>952.3</v>
      </c>
      <c r="AC163" s="13"/>
      <c r="AD163" s="13">
        <f t="shared" si="39"/>
        <v>952.3</v>
      </c>
      <c r="AE163" s="13"/>
      <c r="AF163" s="13">
        <f t="shared" si="40"/>
        <v>952.3</v>
      </c>
      <c r="AG163" s="13"/>
      <c r="AH163" s="13">
        <f t="shared" si="41"/>
        <v>952.3</v>
      </c>
      <c r="AI163" s="13"/>
      <c r="AJ163" s="70">
        <f t="shared" si="42"/>
        <v>952.3</v>
      </c>
      <c r="AK163" s="3" t="s">
        <v>273</v>
      </c>
      <c r="AM163" s="23"/>
    </row>
    <row r="164" spans="1:39" ht="54" x14ac:dyDescent="0.35">
      <c r="A164" s="67" t="s">
        <v>268</v>
      </c>
      <c r="B164" s="68" t="s">
        <v>275</v>
      </c>
      <c r="C164" s="69" t="s">
        <v>30</v>
      </c>
      <c r="D164" s="13">
        <v>0</v>
      </c>
      <c r="E164" s="13"/>
      <c r="F164" s="13">
        <f t="shared" si="44"/>
        <v>0</v>
      </c>
      <c r="G164" s="13"/>
      <c r="H164" s="13">
        <f t="shared" si="43"/>
        <v>0</v>
      </c>
      <c r="I164" s="13"/>
      <c r="J164" s="13">
        <f t="shared" si="30"/>
        <v>0</v>
      </c>
      <c r="K164" s="13"/>
      <c r="L164" s="13">
        <f t="shared" si="31"/>
        <v>0</v>
      </c>
      <c r="M164" s="13"/>
      <c r="N164" s="70">
        <f t="shared" si="32"/>
        <v>0</v>
      </c>
      <c r="O164" s="13">
        <v>0</v>
      </c>
      <c r="P164" s="13"/>
      <c r="Q164" s="13">
        <f t="shared" si="33"/>
        <v>0</v>
      </c>
      <c r="R164" s="13"/>
      <c r="S164" s="13">
        <f t="shared" si="34"/>
        <v>0</v>
      </c>
      <c r="T164" s="13"/>
      <c r="U164" s="13">
        <f t="shared" si="35"/>
        <v>0</v>
      </c>
      <c r="V164" s="13"/>
      <c r="W164" s="13">
        <f t="shared" si="36"/>
        <v>0</v>
      </c>
      <c r="X164" s="13"/>
      <c r="Y164" s="70">
        <f t="shared" si="37"/>
        <v>0</v>
      </c>
      <c r="Z164" s="13">
        <v>952.3</v>
      </c>
      <c r="AA164" s="13"/>
      <c r="AB164" s="13">
        <f t="shared" si="38"/>
        <v>952.3</v>
      </c>
      <c r="AC164" s="13"/>
      <c r="AD164" s="13">
        <f t="shared" si="39"/>
        <v>952.3</v>
      </c>
      <c r="AE164" s="13"/>
      <c r="AF164" s="13">
        <f t="shared" si="40"/>
        <v>952.3</v>
      </c>
      <c r="AG164" s="13"/>
      <c r="AH164" s="13">
        <f t="shared" si="41"/>
        <v>952.3</v>
      </c>
      <c r="AI164" s="13"/>
      <c r="AJ164" s="70">
        <f t="shared" si="42"/>
        <v>952.3</v>
      </c>
      <c r="AK164" s="3" t="s">
        <v>276</v>
      </c>
      <c r="AM164" s="23"/>
    </row>
    <row r="165" spans="1:39" ht="54" x14ac:dyDescent="0.35">
      <c r="A165" s="67" t="s">
        <v>271</v>
      </c>
      <c r="B165" s="68" t="s">
        <v>278</v>
      </c>
      <c r="C165" s="69" t="s">
        <v>30</v>
      </c>
      <c r="D165" s="13">
        <v>0</v>
      </c>
      <c r="E165" s="13"/>
      <c r="F165" s="13">
        <f t="shared" si="44"/>
        <v>0</v>
      </c>
      <c r="G165" s="13"/>
      <c r="H165" s="13">
        <f t="shared" si="43"/>
        <v>0</v>
      </c>
      <c r="I165" s="13"/>
      <c r="J165" s="13">
        <f t="shared" si="30"/>
        <v>0</v>
      </c>
      <c r="K165" s="13"/>
      <c r="L165" s="13">
        <f t="shared" si="31"/>
        <v>0</v>
      </c>
      <c r="M165" s="13"/>
      <c r="N165" s="70">
        <f t="shared" si="32"/>
        <v>0</v>
      </c>
      <c r="O165" s="13">
        <v>0</v>
      </c>
      <c r="P165" s="13"/>
      <c r="Q165" s="13">
        <f t="shared" si="33"/>
        <v>0</v>
      </c>
      <c r="R165" s="13"/>
      <c r="S165" s="13">
        <f t="shared" si="34"/>
        <v>0</v>
      </c>
      <c r="T165" s="13"/>
      <c r="U165" s="13">
        <f t="shared" si="35"/>
        <v>0</v>
      </c>
      <c r="V165" s="13"/>
      <c r="W165" s="13">
        <f t="shared" si="36"/>
        <v>0</v>
      </c>
      <c r="X165" s="13"/>
      <c r="Y165" s="70">
        <f t="shared" si="37"/>
        <v>0</v>
      </c>
      <c r="Z165" s="13">
        <v>952.3</v>
      </c>
      <c r="AA165" s="13"/>
      <c r="AB165" s="13">
        <f t="shared" si="38"/>
        <v>952.3</v>
      </c>
      <c r="AC165" s="13"/>
      <c r="AD165" s="13">
        <f t="shared" si="39"/>
        <v>952.3</v>
      </c>
      <c r="AE165" s="13"/>
      <c r="AF165" s="13">
        <f t="shared" si="40"/>
        <v>952.3</v>
      </c>
      <c r="AG165" s="13"/>
      <c r="AH165" s="13">
        <f t="shared" si="41"/>
        <v>952.3</v>
      </c>
      <c r="AI165" s="13"/>
      <c r="AJ165" s="70">
        <f t="shared" si="42"/>
        <v>952.3</v>
      </c>
      <c r="AK165" s="3" t="s">
        <v>279</v>
      </c>
      <c r="AM165" s="23"/>
    </row>
    <row r="166" spans="1:39" ht="54" x14ac:dyDescent="0.35">
      <c r="A166" s="67" t="s">
        <v>274</v>
      </c>
      <c r="B166" s="68" t="s">
        <v>281</v>
      </c>
      <c r="C166" s="69" t="s">
        <v>30</v>
      </c>
      <c r="D166" s="13">
        <v>0</v>
      </c>
      <c r="E166" s="13"/>
      <c r="F166" s="13">
        <f t="shared" si="44"/>
        <v>0</v>
      </c>
      <c r="G166" s="13"/>
      <c r="H166" s="13">
        <f t="shared" si="43"/>
        <v>0</v>
      </c>
      <c r="I166" s="13"/>
      <c r="J166" s="13">
        <f t="shared" si="30"/>
        <v>0</v>
      </c>
      <c r="K166" s="13"/>
      <c r="L166" s="13">
        <f t="shared" si="31"/>
        <v>0</v>
      </c>
      <c r="M166" s="13"/>
      <c r="N166" s="70">
        <f t="shared" si="32"/>
        <v>0</v>
      </c>
      <c r="O166" s="13">
        <v>0</v>
      </c>
      <c r="P166" s="13"/>
      <c r="Q166" s="13">
        <f t="shared" si="33"/>
        <v>0</v>
      </c>
      <c r="R166" s="13"/>
      <c r="S166" s="13">
        <f t="shared" si="34"/>
        <v>0</v>
      </c>
      <c r="T166" s="13"/>
      <c r="U166" s="13">
        <f t="shared" si="35"/>
        <v>0</v>
      </c>
      <c r="V166" s="13"/>
      <c r="W166" s="13">
        <f t="shared" si="36"/>
        <v>0</v>
      </c>
      <c r="X166" s="13"/>
      <c r="Y166" s="70">
        <f t="shared" si="37"/>
        <v>0</v>
      </c>
      <c r="Z166" s="13">
        <v>952.2</v>
      </c>
      <c r="AA166" s="13"/>
      <c r="AB166" s="13">
        <f t="shared" si="38"/>
        <v>952.2</v>
      </c>
      <c r="AC166" s="13"/>
      <c r="AD166" s="13">
        <f t="shared" si="39"/>
        <v>952.2</v>
      </c>
      <c r="AE166" s="13"/>
      <c r="AF166" s="13">
        <f t="shared" si="40"/>
        <v>952.2</v>
      </c>
      <c r="AG166" s="13"/>
      <c r="AH166" s="13">
        <f t="shared" si="41"/>
        <v>952.2</v>
      </c>
      <c r="AI166" s="13"/>
      <c r="AJ166" s="70">
        <f t="shared" si="42"/>
        <v>952.2</v>
      </c>
      <c r="AK166" s="3" t="s">
        <v>282</v>
      </c>
      <c r="AM166" s="23"/>
    </row>
    <row r="167" spans="1:39" ht="54" x14ac:dyDescent="0.35">
      <c r="A167" s="67" t="s">
        <v>277</v>
      </c>
      <c r="B167" s="68" t="s">
        <v>284</v>
      </c>
      <c r="C167" s="69" t="s">
        <v>30</v>
      </c>
      <c r="D167" s="13"/>
      <c r="E167" s="13"/>
      <c r="F167" s="13"/>
      <c r="G167" s="13">
        <v>25563.157999999999</v>
      </c>
      <c r="H167" s="13">
        <f t="shared" si="43"/>
        <v>25563.157999999999</v>
      </c>
      <c r="I167" s="13"/>
      <c r="J167" s="13">
        <f t="shared" si="30"/>
        <v>25563.157999999999</v>
      </c>
      <c r="K167" s="13"/>
      <c r="L167" s="13">
        <f t="shared" si="31"/>
        <v>25563.157999999999</v>
      </c>
      <c r="M167" s="13"/>
      <c r="N167" s="70">
        <f t="shared" si="32"/>
        <v>25563.157999999999</v>
      </c>
      <c r="O167" s="13"/>
      <c r="P167" s="13"/>
      <c r="Q167" s="13"/>
      <c r="R167" s="38"/>
      <c r="S167" s="13">
        <f t="shared" si="34"/>
        <v>0</v>
      </c>
      <c r="T167" s="13"/>
      <c r="U167" s="13">
        <f t="shared" si="35"/>
        <v>0</v>
      </c>
      <c r="V167" s="13"/>
      <c r="W167" s="13">
        <f t="shared" si="36"/>
        <v>0</v>
      </c>
      <c r="X167" s="13"/>
      <c r="Y167" s="70">
        <f t="shared" si="37"/>
        <v>0</v>
      </c>
      <c r="Z167" s="13"/>
      <c r="AA167" s="13"/>
      <c r="AB167" s="13"/>
      <c r="AC167" s="38"/>
      <c r="AD167" s="13">
        <f t="shared" si="39"/>
        <v>0</v>
      </c>
      <c r="AE167" s="13"/>
      <c r="AF167" s="13">
        <f t="shared" si="40"/>
        <v>0</v>
      </c>
      <c r="AG167" s="13"/>
      <c r="AH167" s="13">
        <f t="shared" si="41"/>
        <v>0</v>
      </c>
      <c r="AI167" s="13"/>
      <c r="AJ167" s="70">
        <f t="shared" si="42"/>
        <v>0</v>
      </c>
      <c r="AK167" s="3" t="s">
        <v>285</v>
      </c>
      <c r="AM167" s="23"/>
    </row>
    <row r="168" spans="1:39" s="84" customFormat="1" ht="33.75" customHeight="1" x14ac:dyDescent="0.25">
      <c r="A168" s="76"/>
      <c r="B168" s="77" t="s">
        <v>286</v>
      </c>
      <c r="C168" s="78" t="s">
        <v>19</v>
      </c>
      <c r="D168" s="8">
        <f>D170+D169</f>
        <v>78136.5</v>
      </c>
      <c r="E168" s="8">
        <f>E170+E169</f>
        <v>0</v>
      </c>
      <c r="F168" s="8">
        <f t="shared" si="44"/>
        <v>78136.5</v>
      </c>
      <c r="G168" s="8">
        <f>G170+G169+G171+G172</f>
        <v>-2299.1219999999994</v>
      </c>
      <c r="H168" s="8">
        <f t="shared" si="43"/>
        <v>75837.377999999997</v>
      </c>
      <c r="I168" s="8">
        <f>I170+I169+I171+I172</f>
        <v>90.28</v>
      </c>
      <c r="J168" s="8">
        <f t="shared" si="30"/>
        <v>75927.657999999996</v>
      </c>
      <c r="K168" s="8">
        <f>K170+K169+K171+K172</f>
        <v>0</v>
      </c>
      <c r="L168" s="8">
        <f t="shared" si="31"/>
        <v>75927.657999999996</v>
      </c>
      <c r="M168" s="8">
        <f>M170+M169+M171+M172</f>
        <v>0</v>
      </c>
      <c r="N168" s="82">
        <f t="shared" si="32"/>
        <v>75927.657999999996</v>
      </c>
      <c r="O168" s="8">
        <f>O170+O169</f>
        <v>0</v>
      </c>
      <c r="P168" s="8">
        <f>P170+P169</f>
        <v>0</v>
      </c>
      <c r="Q168" s="8">
        <f t="shared" si="33"/>
        <v>0</v>
      </c>
      <c r="R168" s="29">
        <f>R170+R169+R171+R172</f>
        <v>0</v>
      </c>
      <c r="S168" s="8">
        <f t="shared" si="34"/>
        <v>0</v>
      </c>
      <c r="T168" s="8">
        <f>T170+T169+T171+T172</f>
        <v>0</v>
      </c>
      <c r="U168" s="8">
        <f t="shared" si="35"/>
        <v>0</v>
      </c>
      <c r="V168" s="8">
        <f>V170+V169+V171+V172</f>
        <v>0</v>
      </c>
      <c r="W168" s="8">
        <f t="shared" si="36"/>
        <v>0</v>
      </c>
      <c r="X168" s="8">
        <f>X170+X169+X171+X172</f>
        <v>25012.648000000001</v>
      </c>
      <c r="Y168" s="82">
        <f t="shared" si="37"/>
        <v>25012.648000000001</v>
      </c>
      <c r="Z168" s="8">
        <f>Z170+Z169</f>
        <v>0</v>
      </c>
      <c r="AA168" s="8">
        <f>AA170+AA169</f>
        <v>0</v>
      </c>
      <c r="AB168" s="8">
        <f t="shared" si="38"/>
        <v>0</v>
      </c>
      <c r="AC168" s="29">
        <f>AC170+AC169+AC171+AC172</f>
        <v>31475.856</v>
      </c>
      <c r="AD168" s="8">
        <f t="shared" si="39"/>
        <v>31475.856</v>
      </c>
      <c r="AE168" s="8">
        <f>AE170+AE169+AE171+AE172</f>
        <v>0</v>
      </c>
      <c r="AF168" s="8">
        <f t="shared" si="40"/>
        <v>31475.856</v>
      </c>
      <c r="AG168" s="8">
        <f>AG170+AG169+AG171+AG172</f>
        <v>0</v>
      </c>
      <c r="AH168" s="8">
        <f t="shared" si="41"/>
        <v>31475.856</v>
      </c>
      <c r="AI168" s="8">
        <f>AI170+AI169+AI171+AI172</f>
        <v>0</v>
      </c>
      <c r="AJ168" s="82">
        <f t="shared" si="42"/>
        <v>31475.856</v>
      </c>
      <c r="AK168" s="9"/>
      <c r="AL168" s="10"/>
      <c r="AM168" s="7"/>
    </row>
    <row r="169" spans="1:39" ht="54" x14ac:dyDescent="0.35">
      <c r="A169" s="67" t="s">
        <v>280</v>
      </c>
      <c r="B169" s="68" t="s">
        <v>288</v>
      </c>
      <c r="C169" s="69" t="s">
        <v>30</v>
      </c>
      <c r="D169" s="13">
        <v>45427.9</v>
      </c>
      <c r="E169" s="13"/>
      <c r="F169" s="13">
        <f t="shared" si="44"/>
        <v>45427.9</v>
      </c>
      <c r="G169" s="13"/>
      <c r="H169" s="13">
        <f t="shared" si="43"/>
        <v>45427.9</v>
      </c>
      <c r="I169" s="13"/>
      <c r="J169" s="13">
        <f t="shared" si="30"/>
        <v>45427.9</v>
      </c>
      <c r="K169" s="13"/>
      <c r="L169" s="13">
        <f t="shared" si="31"/>
        <v>45427.9</v>
      </c>
      <c r="M169" s="13"/>
      <c r="N169" s="70">
        <f t="shared" si="32"/>
        <v>45427.9</v>
      </c>
      <c r="O169" s="13">
        <v>0</v>
      </c>
      <c r="P169" s="13"/>
      <c r="Q169" s="13">
        <f t="shared" si="33"/>
        <v>0</v>
      </c>
      <c r="R169" s="13"/>
      <c r="S169" s="13">
        <f t="shared" si="34"/>
        <v>0</v>
      </c>
      <c r="T169" s="13"/>
      <c r="U169" s="13">
        <f t="shared" si="35"/>
        <v>0</v>
      </c>
      <c r="V169" s="13"/>
      <c r="W169" s="13">
        <f t="shared" si="36"/>
        <v>0</v>
      </c>
      <c r="X169" s="13"/>
      <c r="Y169" s="70">
        <f t="shared" si="37"/>
        <v>0</v>
      </c>
      <c r="Z169" s="13">
        <v>0</v>
      </c>
      <c r="AA169" s="13"/>
      <c r="AB169" s="13">
        <f t="shared" si="38"/>
        <v>0</v>
      </c>
      <c r="AC169" s="13"/>
      <c r="AD169" s="13">
        <f t="shared" si="39"/>
        <v>0</v>
      </c>
      <c r="AE169" s="13"/>
      <c r="AF169" s="13">
        <f t="shared" si="40"/>
        <v>0</v>
      </c>
      <c r="AG169" s="13"/>
      <c r="AH169" s="13">
        <f t="shared" si="41"/>
        <v>0</v>
      </c>
      <c r="AI169" s="13"/>
      <c r="AJ169" s="70">
        <f t="shared" si="42"/>
        <v>0</v>
      </c>
      <c r="AK169" s="3" t="s">
        <v>289</v>
      </c>
      <c r="AM169" s="23"/>
    </row>
    <row r="170" spans="1:39" ht="54" x14ac:dyDescent="0.35">
      <c r="A170" s="67" t="s">
        <v>283</v>
      </c>
      <c r="B170" s="68" t="s">
        <v>291</v>
      </c>
      <c r="C170" s="69" t="s">
        <v>30</v>
      </c>
      <c r="D170" s="13">
        <v>32708.6</v>
      </c>
      <c r="E170" s="13"/>
      <c r="F170" s="13">
        <f t="shared" si="44"/>
        <v>32708.6</v>
      </c>
      <c r="G170" s="13">
        <v>-31475.856</v>
      </c>
      <c r="H170" s="13">
        <f t="shared" si="43"/>
        <v>1232.7439999999988</v>
      </c>
      <c r="I170" s="13"/>
      <c r="J170" s="13">
        <f t="shared" si="30"/>
        <v>1232.7439999999988</v>
      </c>
      <c r="K170" s="13"/>
      <c r="L170" s="13">
        <f t="shared" si="31"/>
        <v>1232.7439999999988</v>
      </c>
      <c r="M170" s="13"/>
      <c r="N170" s="70">
        <f t="shared" si="32"/>
        <v>1232.7439999999988</v>
      </c>
      <c r="O170" s="13">
        <v>0</v>
      </c>
      <c r="P170" s="13"/>
      <c r="Q170" s="13">
        <f t="shared" si="33"/>
        <v>0</v>
      </c>
      <c r="R170" s="13"/>
      <c r="S170" s="13">
        <f t="shared" si="34"/>
        <v>0</v>
      </c>
      <c r="T170" s="13"/>
      <c r="U170" s="13">
        <f t="shared" si="35"/>
        <v>0</v>
      </c>
      <c r="V170" s="13"/>
      <c r="W170" s="13">
        <f t="shared" si="36"/>
        <v>0</v>
      </c>
      <c r="X170" s="13"/>
      <c r="Y170" s="70">
        <f t="shared" si="37"/>
        <v>0</v>
      </c>
      <c r="Z170" s="13">
        <v>0</v>
      </c>
      <c r="AA170" s="13"/>
      <c r="AB170" s="13">
        <f t="shared" si="38"/>
        <v>0</v>
      </c>
      <c r="AC170" s="13">
        <v>31475.856</v>
      </c>
      <c r="AD170" s="13">
        <f t="shared" si="39"/>
        <v>31475.856</v>
      </c>
      <c r="AE170" s="13"/>
      <c r="AF170" s="13">
        <f t="shared" si="40"/>
        <v>31475.856</v>
      </c>
      <c r="AG170" s="13"/>
      <c r="AH170" s="13">
        <f t="shared" si="41"/>
        <v>31475.856</v>
      </c>
      <c r="AI170" s="13"/>
      <c r="AJ170" s="70">
        <f t="shared" si="42"/>
        <v>31475.856</v>
      </c>
      <c r="AK170" s="3" t="s">
        <v>292</v>
      </c>
      <c r="AM170" s="23"/>
    </row>
    <row r="171" spans="1:39" ht="54" x14ac:dyDescent="0.35">
      <c r="A171" s="67" t="s">
        <v>287</v>
      </c>
      <c r="B171" s="68" t="s">
        <v>293</v>
      </c>
      <c r="C171" s="69" t="s">
        <v>30</v>
      </c>
      <c r="D171" s="13"/>
      <c r="E171" s="13"/>
      <c r="F171" s="13"/>
      <c r="G171" s="13">
        <v>7557.8530000000001</v>
      </c>
      <c r="H171" s="13">
        <f t="shared" si="43"/>
        <v>7557.8530000000001</v>
      </c>
      <c r="I171" s="13"/>
      <c r="J171" s="13">
        <f t="shared" si="30"/>
        <v>7557.8530000000001</v>
      </c>
      <c r="K171" s="13"/>
      <c r="L171" s="13">
        <f t="shared" si="31"/>
        <v>7557.8530000000001</v>
      </c>
      <c r="M171" s="13"/>
      <c r="N171" s="70">
        <f t="shared" si="32"/>
        <v>7557.8530000000001</v>
      </c>
      <c r="O171" s="13"/>
      <c r="P171" s="13"/>
      <c r="Q171" s="13"/>
      <c r="R171" s="13"/>
      <c r="S171" s="13">
        <f t="shared" si="34"/>
        <v>0</v>
      </c>
      <c r="T171" s="13"/>
      <c r="U171" s="13">
        <f t="shared" si="35"/>
        <v>0</v>
      </c>
      <c r="V171" s="13"/>
      <c r="W171" s="13">
        <f t="shared" si="36"/>
        <v>0</v>
      </c>
      <c r="X171" s="13"/>
      <c r="Y171" s="70">
        <f t="shared" si="37"/>
        <v>0</v>
      </c>
      <c r="Z171" s="13"/>
      <c r="AA171" s="13"/>
      <c r="AB171" s="13"/>
      <c r="AC171" s="13"/>
      <c r="AD171" s="13">
        <f t="shared" si="39"/>
        <v>0</v>
      </c>
      <c r="AE171" s="13"/>
      <c r="AF171" s="13">
        <f t="shared" si="40"/>
        <v>0</v>
      </c>
      <c r="AG171" s="13"/>
      <c r="AH171" s="13">
        <f t="shared" si="41"/>
        <v>0</v>
      </c>
      <c r="AI171" s="13"/>
      <c r="AJ171" s="70">
        <f t="shared" si="42"/>
        <v>0</v>
      </c>
      <c r="AK171" s="3" t="s">
        <v>294</v>
      </c>
      <c r="AM171" s="23"/>
    </row>
    <row r="172" spans="1:39" ht="54" x14ac:dyDescent="0.35">
      <c r="A172" s="67" t="s">
        <v>290</v>
      </c>
      <c r="B172" s="68" t="s">
        <v>295</v>
      </c>
      <c r="C172" s="69" t="s">
        <v>30</v>
      </c>
      <c r="D172" s="13"/>
      <c r="E172" s="13"/>
      <c r="F172" s="13"/>
      <c r="G172" s="13">
        <v>21618.881000000001</v>
      </c>
      <c r="H172" s="13">
        <f t="shared" si="43"/>
        <v>21618.881000000001</v>
      </c>
      <c r="I172" s="13">
        <v>90.28</v>
      </c>
      <c r="J172" s="13">
        <f t="shared" si="30"/>
        <v>21709.161</v>
      </c>
      <c r="K172" s="13"/>
      <c r="L172" s="13">
        <f t="shared" si="31"/>
        <v>21709.161</v>
      </c>
      <c r="M172" s="13"/>
      <c r="N172" s="70">
        <f t="shared" si="32"/>
        <v>21709.161</v>
      </c>
      <c r="O172" s="13"/>
      <c r="P172" s="13"/>
      <c r="Q172" s="13"/>
      <c r="R172" s="13"/>
      <c r="S172" s="13">
        <f t="shared" si="34"/>
        <v>0</v>
      </c>
      <c r="T172" s="13"/>
      <c r="U172" s="13">
        <f t="shared" si="35"/>
        <v>0</v>
      </c>
      <c r="V172" s="13"/>
      <c r="W172" s="13">
        <f t="shared" si="36"/>
        <v>0</v>
      </c>
      <c r="X172" s="13">
        <v>25012.648000000001</v>
      </c>
      <c r="Y172" s="70">
        <f t="shared" si="37"/>
        <v>25012.648000000001</v>
      </c>
      <c r="Z172" s="13"/>
      <c r="AA172" s="13"/>
      <c r="AB172" s="13"/>
      <c r="AC172" s="13"/>
      <c r="AD172" s="13">
        <f t="shared" si="39"/>
        <v>0</v>
      </c>
      <c r="AE172" s="13"/>
      <c r="AF172" s="13">
        <f t="shared" si="40"/>
        <v>0</v>
      </c>
      <c r="AG172" s="13"/>
      <c r="AH172" s="13">
        <f t="shared" si="41"/>
        <v>0</v>
      </c>
      <c r="AI172" s="13"/>
      <c r="AJ172" s="70">
        <f t="shared" si="42"/>
        <v>0</v>
      </c>
      <c r="AK172" s="3" t="s">
        <v>296</v>
      </c>
      <c r="AM172" s="23"/>
    </row>
    <row r="173" spans="1:39" s="84" customFormat="1" ht="33.75" customHeight="1" x14ac:dyDescent="0.25">
      <c r="A173" s="76"/>
      <c r="B173" s="112" t="s">
        <v>297</v>
      </c>
      <c r="C173" s="112"/>
      <c r="D173" s="8">
        <f>D18+D57+D103+D114+D142+D145+D168</f>
        <v>6956538.7000000002</v>
      </c>
      <c r="E173" s="8">
        <f>E18+E57+E103+E114+E142+E145+E168</f>
        <v>133087.533</v>
      </c>
      <c r="F173" s="8">
        <f t="shared" si="44"/>
        <v>7089626.233</v>
      </c>
      <c r="G173" s="8">
        <f>G18+G57+G103+G114+G142+G145+G168</f>
        <v>-145623.29302000001</v>
      </c>
      <c r="H173" s="8">
        <f t="shared" si="43"/>
        <v>6944002.9399800003</v>
      </c>
      <c r="I173" s="8">
        <f>I18+I57+I103+I114+I142+I145+I168</f>
        <v>-303635.06699999998</v>
      </c>
      <c r="J173" s="8">
        <f t="shared" si="30"/>
        <v>6640367.8729800005</v>
      </c>
      <c r="K173" s="8">
        <f>K18+K57+K103+K114+K142+K145+K168</f>
        <v>-15425.981999999993</v>
      </c>
      <c r="L173" s="8">
        <f t="shared" si="31"/>
        <v>6624941.8909800006</v>
      </c>
      <c r="M173" s="8">
        <f>M18+M57+M103+M114+M142+M145+M168</f>
        <v>-50783.936999999991</v>
      </c>
      <c r="N173" s="82">
        <f t="shared" si="32"/>
        <v>6574157.9539800007</v>
      </c>
      <c r="O173" s="8">
        <f>O18+O57+O103+O114+O142+O145+O168</f>
        <v>8185245.5999999996</v>
      </c>
      <c r="P173" s="8">
        <f>P18+P57+P103+P114+P142+P145+P168</f>
        <v>42256</v>
      </c>
      <c r="Q173" s="8">
        <f t="shared" si="33"/>
        <v>8227501.5999999996</v>
      </c>
      <c r="R173" s="8">
        <f>R18+R57+R103+R114+R142+R145+R168</f>
        <v>-348733.03099999996</v>
      </c>
      <c r="S173" s="8">
        <f t="shared" si="34"/>
        <v>7878768.5690000001</v>
      </c>
      <c r="T173" s="8">
        <f>T18+T57+T103+T114+T142+T145+T168</f>
        <v>-401466.55700000003</v>
      </c>
      <c r="U173" s="8">
        <f t="shared" si="35"/>
        <v>7477302.0120000001</v>
      </c>
      <c r="V173" s="8">
        <f>V18+V57+V103+V114+V142+V145+V168</f>
        <v>-26829.656999999992</v>
      </c>
      <c r="W173" s="8">
        <f t="shared" si="36"/>
        <v>7450472.3550000004</v>
      </c>
      <c r="X173" s="8">
        <f>X18+X57+X103+X114+X142+X145+X168</f>
        <v>-53658.592999999979</v>
      </c>
      <c r="Y173" s="82">
        <f t="shared" si="37"/>
        <v>7396813.7620000001</v>
      </c>
      <c r="Z173" s="8">
        <f>Z18+Z57+Z103+Z114+Z142+Z145+Z168</f>
        <v>3001787.1000000006</v>
      </c>
      <c r="AA173" s="8">
        <f>AA18+AA57+AA103+AA114+AA142+AA145+AA168</f>
        <v>0</v>
      </c>
      <c r="AB173" s="8">
        <f t="shared" si="38"/>
        <v>3001787.1000000006</v>
      </c>
      <c r="AC173" s="8">
        <f>AC18+AC57+AC103+AC114+AC142+AC145+AC168</f>
        <v>704085.82300000009</v>
      </c>
      <c r="AD173" s="8">
        <f t="shared" si="39"/>
        <v>3705872.9230000004</v>
      </c>
      <c r="AE173" s="8">
        <f>AE18+AE57+AE103+AE114+AE142+AE145+AE168</f>
        <v>0</v>
      </c>
      <c r="AF173" s="8">
        <f t="shared" si="40"/>
        <v>3705872.9230000004</v>
      </c>
      <c r="AG173" s="8">
        <f>AG18+AG57+AG103+AG114+AG142+AG145+AG168</f>
        <v>41639.83</v>
      </c>
      <c r="AH173" s="8">
        <f t="shared" si="41"/>
        <v>3747512.7530000005</v>
      </c>
      <c r="AI173" s="8">
        <f>AI18+AI57+AI103+AI114+AI142+AI145+AI168</f>
        <v>-10363.15300000002</v>
      </c>
      <c r="AJ173" s="82">
        <f t="shared" si="42"/>
        <v>3737149.6000000006</v>
      </c>
      <c r="AK173" s="9"/>
      <c r="AL173" s="10"/>
      <c r="AM173" s="7"/>
    </row>
    <row r="174" spans="1:39" x14ac:dyDescent="0.35">
      <c r="A174" s="67"/>
      <c r="B174" s="113" t="s">
        <v>298</v>
      </c>
      <c r="C174" s="1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70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70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70"/>
      <c r="AM174" s="23"/>
    </row>
    <row r="175" spans="1:39" x14ac:dyDescent="0.35">
      <c r="A175" s="67"/>
      <c r="B175" s="114" t="s">
        <v>23</v>
      </c>
      <c r="C175" s="115"/>
      <c r="D175" s="13">
        <f>D21+D60+D106</f>
        <v>2576393</v>
      </c>
      <c r="E175" s="13">
        <f>E21+E60+E106</f>
        <v>0</v>
      </c>
      <c r="F175" s="13">
        <f t="shared" si="44"/>
        <v>2576393</v>
      </c>
      <c r="G175" s="13">
        <f>G21+G60+G106</f>
        <v>0</v>
      </c>
      <c r="H175" s="13">
        <f t="shared" si="43"/>
        <v>2576393</v>
      </c>
      <c r="I175" s="13">
        <f>I21+I60+I106</f>
        <v>0</v>
      </c>
      <c r="J175" s="13">
        <f t="shared" ref="J175:J184" si="45">H175+I175</f>
        <v>2576393</v>
      </c>
      <c r="K175" s="13">
        <f>K21+K60+K106</f>
        <v>0</v>
      </c>
      <c r="L175" s="13">
        <f t="shared" ref="L175:L184" si="46">J175+K175</f>
        <v>2576393</v>
      </c>
      <c r="M175" s="13">
        <f>M21+M60+M106</f>
        <v>0</v>
      </c>
      <c r="N175" s="70">
        <f t="shared" ref="N175:N184" si="47">L175+M175</f>
        <v>2576393</v>
      </c>
      <c r="O175" s="13">
        <f>O21+O60+O106</f>
        <v>2710335.1</v>
      </c>
      <c r="P175" s="13">
        <f>P21+P60+P106</f>
        <v>0</v>
      </c>
      <c r="Q175" s="13">
        <f t="shared" ref="Q175:Q184" si="48">O175+P175</f>
        <v>2710335.1</v>
      </c>
      <c r="R175" s="13">
        <f>R21+R60+R106</f>
        <v>0</v>
      </c>
      <c r="S175" s="13">
        <f t="shared" ref="S175:S184" si="49">Q175+R175</f>
        <v>2710335.1</v>
      </c>
      <c r="T175" s="13">
        <f>T21+T60+T106</f>
        <v>0</v>
      </c>
      <c r="U175" s="13">
        <f t="shared" ref="U175:U184" si="50">S175+T175</f>
        <v>2710335.1</v>
      </c>
      <c r="V175" s="13">
        <f>V21+V60+V106</f>
        <v>0</v>
      </c>
      <c r="W175" s="13">
        <f t="shared" ref="W175:W184" si="51">U175+V175</f>
        <v>2710335.1</v>
      </c>
      <c r="X175" s="13">
        <f>X21+X60+X106</f>
        <v>0</v>
      </c>
      <c r="Y175" s="70">
        <f t="shared" ref="Y175:Y184" si="52">W175+X175</f>
        <v>2710335.1</v>
      </c>
      <c r="Z175" s="13">
        <f>Z21+Z60+Z106</f>
        <v>1012081.6000000001</v>
      </c>
      <c r="AA175" s="13">
        <f>AA21+AA60+AA106</f>
        <v>0</v>
      </c>
      <c r="AB175" s="13">
        <f t="shared" ref="AB175:AB184" si="53">Z175+AA175</f>
        <v>1012081.6000000001</v>
      </c>
      <c r="AC175" s="13">
        <f>AC21+AC60+AC106</f>
        <v>0</v>
      </c>
      <c r="AD175" s="13">
        <f t="shared" ref="AD175:AD184" si="54">AB175+AC175</f>
        <v>1012081.6000000001</v>
      </c>
      <c r="AE175" s="13">
        <f>AE21+AE60+AE106</f>
        <v>0</v>
      </c>
      <c r="AF175" s="13">
        <f t="shared" ref="AF175:AF184" si="55">AD175+AE175</f>
        <v>1012081.6000000001</v>
      </c>
      <c r="AG175" s="13">
        <f>AG21+AG60+AG106</f>
        <v>0</v>
      </c>
      <c r="AH175" s="13">
        <f t="shared" ref="AH175:AH184" si="56">AF175+AG175</f>
        <v>1012081.6000000001</v>
      </c>
      <c r="AI175" s="13">
        <f>AI21+AI60+AI106</f>
        <v>0</v>
      </c>
      <c r="AJ175" s="70">
        <f t="shared" ref="AJ175:AJ184" si="57">AH175+AI175</f>
        <v>1012081.6000000001</v>
      </c>
      <c r="AM175" s="23"/>
    </row>
    <row r="176" spans="1:39" x14ac:dyDescent="0.35">
      <c r="A176" s="67"/>
      <c r="B176" s="113" t="s">
        <v>161</v>
      </c>
      <c r="C176" s="113"/>
      <c r="D176" s="13">
        <f>D117</f>
        <v>30161.7</v>
      </c>
      <c r="E176" s="13">
        <f>E117</f>
        <v>0</v>
      </c>
      <c r="F176" s="13">
        <f t="shared" si="44"/>
        <v>30161.7</v>
      </c>
      <c r="G176" s="13">
        <f>G117</f>
        <v>0</v>
      </c>
      <c r="H176" s="13">
        <f t="shared" si="43"/>
        <v>30161.7</v>
      </c>
      <c r="I176" s="13">
        <f>I117</f>
        <v>0</v>
      </c>
      <c r="J176" s="13">
        <f t="shared" si="45"/>
        <v>30161.7</v>
      </c>
      <c r="K176" s="13">
        <f>K117</f>
        <v>0</v>
      </c>
      <c r="L176" s="13">
        <f t="shared" si="46"/>
        <v>30161.7</v>
      </c>
      <c r="M176" s="13">
        <f>M117</f>
        <v>0</v>
      </c>
      <c r="N176" s="70">
        <f t="shared" si="47"/>
        <v>30161.7</v>
      </c>
      <c r="O176" s="13">
        <f>O117</f>
        <v>0</v>
      </c>
      <c r="P176" s="13">
        <f>P117</f>
        <v>0</v>
      </c>
      <c r="Q176" s="13">
        <f t="shared" si="48"/>
        <v>0</v>
      </c>
      <c r="R176" s="13">
        <f>R117</f>
        <v>0</v>
      </c>
      <c r="S176" s="13">
        <f t="shared" si="49"/>
        <v>0</v>
      </c>
      <c r="T176" s="13">
        <f>T117</f>
        <v>0</v>
      </c>
      <c r="U176" s="13">
        <f t="shared" si="50"/>
        <v>0</v>
      </c>
      <c r="V176" s="13">
        <f>V117</f>
        <v>0</v>
      </c>
      <c r="W176" s="13">
        <f t="shared" si="51"/>
        <v>0</v>
      </c>
      <c r="X176" s="13">
        <f>X117</f>
        <v>0</v>
      </c>
      <c r="Y176" s="70">
        <f t="shared" si="52"/>
        <v>0</v>
      </c>
      <c r="Z176" s="13">
        <f>Z117</f>
        <v>145103.1</v>
      </c>
      <c r="AA176" s="13">
        <f>AA117</f>
        <v>0</v>
      </c>
      <c r="AB176" s="13">
        <f t="shared" si="53"/>
        <v>145103.1</v>
      </c>
      <c r="AC176" s="13">
        <f>AC117</f>
        <v>0</v>
      </c>
      <c r="AD176" s="13">
        <f t="shared" si="54"/>
        <v>145103.1</v>
      </c>
      <c r="AE176" s="13">
        <f>AE117</f>
        <v>0</v>
      </c>
      <c r="AF176" s="13">
        <f t="shared" si="55"/>
        <v>145103.1</v>
      </c>
      <c r="AG176" s="13">
        <f>AG117</f>
        <v>0</v>
      </c>
      <c r="AH176" s="13">
        <f t="shared" si="56"/>
        <v>145103.1</v>
      </c>
      <c r="AI176" s="13">
        <f>AI117</f>
        <v>0</v>
      </c>
      <c r="AJ176" s="70">
        <f t="shared" si="57"/>
        <v>145103.1</v>
      </c>
      <c r="AM176" s="23"/>
    </row>
    <row r="177" spans="1:39" x14ac:dyDescent="0.35">
      <c r="A177" s="67"/>
      <c r="B177" s="114" t="s">
        <v>24</v>
      </c>
      <c r="C177" s="115"/>
      <c r="D177" s="13">
        <f>D61+D22</f>
        <v>1630035</v>
      </c>
      <c r="E177" s="13">
        <f>E61+E22</f>
        <v>0</v>
      </c>
      <c r="F177" s="13">
        <f t="shared" si="44"/>
        <v>1630035</v>
      </c>
      <c r="G177" s="13">
        <f>G61+G22</f>
        <v>0</v>
      </c>
      <c r="H177" s="13">
        <f t="shared" si="43"/>
        <v>1630035</v>
      </c>
      <c r="I177" s="13">
        <f>I61+I22</f>
        <v>0</v>
      </c>
      <c r="J177" s="13">
        <f t="shared" si="45"/>
        <v>1630035</v>
      </c>
      <c r="K177" s="13">
        <f>K61+K22</f>
        <v>0</v>
      </c>
      <c r="L177" s="13">
        <f t="shared" si="46"/>
        <v>1630035</v>
      </c>
      <c r="M177" s="13">
        <f>M61+M22</f>
        <v>0</v>
      </c>
      <c r="N177" s="70">
        <f t="shared" si="47"/>
        <v>1630035</v>
      </c>
      <c r="O177" s="13">
        <f>O61+O22</f>
        <v>1745190.9</v>
      </c>
      <c r="P177" s="13">
        <f>P61+P22</f>
        <v>0</v>
      </c>
      <c r="Q177" s="13">
        <f t="shared" si="48"/>
        <v>1745190.9</v>
      </c>
      <c r="R177" s="13">
        <f>R61+R22</f>
        <v>0</v>
      </c>
      <c r="S177" s="13">
        <f t="shared" si="49"/>
        <v>1745190.9</v>
      </c>
      <c r="T177" s="13">
        <f>T61+T22</f>
        <v>0</v>
      </c>
      <c r="U177" s="13">
        <f t="shared" si="50"/>
        <v>1745190.9</v>
      </c>
      <c r="V177" s="13">
        <f>V61+V22</f>
        <v>0</v>
      </c>
      <c r="W177" s="13">
        <f t="shared" si="51"/>
        <v>1745190.9</v>
      </c>
      <c r="X177" s="13">
        <f>X61+X22</f>
        <v>0</v>
      </c>
      <c r="Y177" s="70">
        <f t="shared" si="52"/>
        <v>1745190.9</v>
      </c>
      <c r="Z177" s="13">
        <f>Z61+Z22</f>
        <v>992894.39999999991</v>
      </c>
      <c r="AA177" s="13">
        <f>AA61+AA22</f>
        <v>0</v>
      </c>
      <c r="AB177" s="13">
        <f t="shared" si="53"/>
        <v>992894.39999999991</v>
      </c>
      <c r="AC177" s="13">
        <f>AC61+AC22</f>
        <v>0</v>
      </c>
      <c r="AD177" s="13">
        <f t="shared" si="54"/>
        <v>992894.39999999991</v>
      </c>
      <c r="AE177" s="13">
        <f>AE61+AE22</f>
        <v>0</v>
      </c>
      <c r="AF177" s="13">
        <f t="shared" si="55"/>
        <v>992894.39999999991</v>
      </c>
      <c r="AG177" s="13">
        <f>AG61+AG22</f>
        <v>0</v>
      </c>
      <c r="AH177" s="13">
        <f t="shared" si="56"/>
        <v>992894.39999999991</v>
      </c>
      <c r="AI177" s="13">
        <f>AI61+AI22</f>
        <v>0</v>
      </c>
      <c r="AJ177" s="70">
        <f t="shared" si="57"/>
        <v>992894.39999999991</v>
      </c>
      <c r="AM177" s="23"/>
    </row>
    <row r="178" spans="1:39" x14ac:dyDescent="0.35">
      <c r="A178" s="67"/>
      <c r="B178" s="116" t="s">
        <v>25</v>
      </c>
      <c r="C178" s="117"/>
      <c r="D178" s="13">
        <f>D23</f>
        <v>581.1</v>
      </c>
      <c r="E178" s="13">
        <f>E23</f>
        <v>0</v>
      </c>
      <c r="F178" s="13">
        <f t="shared" si="44"/>
        <v>581.1</v>
      </c>
      <c r="G178" s="13">
        <f>G23</f>
        <v>7588.5489799999996</v>
      </c>
      <c r="H178" s="13">
        <f t="shared" si="43"/>
        <v>8169.6489799999999</v>
      </c>
      <c r="I178" s="13">
        <f>I23</f>
        <v>0</v>
      </c>
      <c r="J178" s="13">
        <f t="shared" si="45"/>
        <v>8169.6489799999999</v>
      </c>
      <c r="K178" s="13">
        <f>K23</f>
        <v>0</v>
      </c>
      <c r="L178" s="13">
        <f t="shared" si="46"/>
        <v>8169.6489799999999</v>
      </c>
      <c r="M178" s="13">
        <f>M23</f>
        <v>0</v>
      </c>
      <c r="N178" s="70">
        <f t="shared" si="47"/>
        <v>8169.6489799999999</v>
      </c>
      <c r="O178" s="13">
        <f>O23</f>
        <v>0</v>
      </c>
      <c r="P178" s="13">
        <f>P23</f>
        <v>0</v>
      </c>
      <c r="Q178" s="13">
        <f t="shared" si="48"/>
        <v>0</v>
      </c>
      <c r="R178" s="13">
        <f>R23</f>
        <v>0</v>
      </c>
      <c r="S178" s="13">
        <f t="shared" si="49"/>
        <v>0</v>
      </c>
      <c r="T178" s="13">
        <f>T23</f>
        <v>0</v>
      </c>
      <c r="U178" s="13">
        <f t="shared" si="50"/>
        <v>0</v>
      </c>
      <c r="V178" s="13">
        <f>V23</f>
        <v>0</v>
      </c>
      <c r="W178" s="13">
        <f t="shared" si="51"/>
        <v>0</v>
      </c>
      <c r="X178" s="13">
        <f>X23</f>
        <v>0</v>
      </c>
      <c r="Y178" s="70">
        <f t="shared" si="52"/>
        <v>0</v>
      </c>
      <c r="Z178" s="13">
        <f>Z23</f>
        <v>0</v>
      </c>
      <c r="AA178" s="13">
        <f>AA23</f>
        <v>0</v>
      </c>
      <c r="AB178" s="13">
        <f t="shared" si="53"/>
        <v>0</v>
      </c>
      <c r="AC178" s="13">
        <f>AC23</f>
        <v>0</v>
      </c>
      <c r="AD178" s="13">
        <f t="shared" si="54"/>
        <v>0</v>
      </c>
      <c r="AE178" s="13">
        <f>AE23</f>
        <v>0</v>
      </c>
      <c r="AF178" s="13">
        <f t="shared" si="55"/>
        <v>0</v>
      </c>
      <c r="AG178" s="13">
        <f>AG23</f>
        <v>0</v>
      </c>
      <c r="AH178" s="13">
        <f t="shared" si="56"/>
        <v>0</v>
      </c>
      <c r="AI178" s="13">
        <f>AI23</f>
        <v>0</v>
      </c>
      <c r="AJ178" s="70">
        <f t="shared" si="57"/>
        <v>0</v>
      </c>
      <c r="AM178" s="23"/>
    </row>
    <row r="179" spans="1:39" x14ac:dyDescent="0.35">
      <c r="A179" s="67"/>
      <c r="B179" s="113" t="s">
        <v>299</v>
      </c>
      <c r="C179" s="113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92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70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70"/>
      <c r="AM179" s="23"/>
    </row>
    <row r="180" spans="1:39" x14ac:dyDescent="0.35">
      <c r="A180" s="67"/>
      <c r="B180" s="113" t="s">
        <v>300</v>
      </c>
      <c r="C180" s="113"/>
      <c r="D180" s="13">
        <f>D27+D37+D44+D49+D52+D146+D147+D148+D149+D150+D151+D152+D153+D154+D155+D156+D157+D158+D159+D160+D161+D162+D163+D164+D165+D166+D169+D170+D62+D63+D64+D65+D66+D67+D68+D69+D70+D71+D72+D73+D143+D144+D107</f>
        <v>2992108.4000000004</v>
      </c>
      <c r="E180" s="13">
        <f>E27+E37+E44+E49+E52+E146+E147+E148+E149+E150+E151+E152+E153+E154+E155+E156+E157+E158+E159+E160+E161+E162+E163+E164+E165+E166+E169+E170+E62+E63+E64+E65+E66+E67+E68+E69+E70+E71+E72+E73+E143+E144+E107+E94+E95+E96+E97+E98+E99</f>
        <v>56730.733</v>
      </c>
      <c r="F180" s="13">
        <f t="shared" si="44"/>
        <v>3048839.1330000004</v>
      </c>
      <c r="G180" s="13">
        <f>G27+G37+G44+G49+G52+G146+G147+G148+G149+G150+G151+G152+G153+G154+G155+G156+G157+G158+G159+G160+G161+G162+G163+G164+G165+G166+G169+G170+G62+G63+G64+G65+G66+G67+G68+G69+G70+G71+G72+G73+G143+G144+G107+G94+G95+G96+G97+G98+G99+G100+G171+G172+G56+G167+G101</f>
        <v>-289399.36202</v>
      </c>
      <c r="H180" s="13">
        <f t="shared" si="43"/>
        <v>2759439.7709800005</v>
      </c>
      <c r="I180" s="13">
        <f>I27+I37+I44+I49+I52+I146+I147+I148+I149+I150+I151+I152+I153+I154+I155+I156+I157+I158+I159+I160+I161+I162+I163+I164+I165+I166+I169+I170+I62+I63+I64+I65+I66+I67+I68+I69+I70+I71+I72+I73+I143+I144+I107+I94+I95+I96+I97+I98+I99+I100+I171+I172+I56+I167+I101</f>
        <v>34853.074000000001</v>
      </c>
      <c r="J180" s="13">
        <f t="shared" si="45"/>
        <v>2794292.8449800005</v>
      </c>
      <c r="K180" s="13">
        <f>K27+K37+K44+K49+K52+K146+K147+K148+K149+K150+K151+K152+K153+K154+K155+K156+K157+K158+K159+K160+K161+K162+K163+K164+K165+K166+K169+K170+K62+K63+K64+K65+K66+K67+K68+K69+K70+K71+K72+K73+K143+K144+K107+K94+K95+K96+K97+K98+K99+K100+K171+K172+K56+K167+K101</f>
        <v>-61540.3</v>
      </c>
      <c r="L180" s="13">
        <f t="shared" si="46"/>
        <v>2732752.5449800007</v>
      </c>
      <c r="M180" s="13">
        <f>M27+M37+M44+M49+M52+M146+M147+M148+M149+M150+M151+M152+M153+M154+M155+M156+M157+M158+M159+M160+M161+M162+M163+M164+M165+M166+M169+M170+M62+M63+M64+M65+M66+M67+M68+M69+M70+M71+M72+M73+M143+M144+M107+M94+M95+M96+M97+M98+M99+M100+M171+M172+M56+M167+M101</f>
        <v>-27814.887000000002</v>
      </c>
      <c r="N180" s="70">
        <f t="shared" si="47"/>
        <v>2704937.6579800006</v>
      </c>
      <c r="O180" s="13">
        <f>O27+O37+O44+O49+O52+O146+O147+O148+O149+O150+O151+O152+O153+O154+O155+O156+O157+O158+O159+O160+O161+O162+O163+O164+O165+O166+O169+O170+O62+O63+O64+O65+O66+O67+O68+O69+O70+O71+O72+O73+O143+O144+O107</f>
        <v>3205073.7</v>
      </c>
      <c r="P180" s="38">
        <f>P27+P37+P44+P49+P52+P146+P147+P148+P149+P150+P151+P152+P153+P154+P155+P156+P157+P158+P159+P160+P161+P162+P163+P164+P165+P166+P169+P170+P62+P63+P64+P65+P66+P67+P68+P69+P70+P71+P72+P73+P143+P144+P107+P94+P95+P96+P97+P98+P99</f>
        <v>42256</v>
      </c>
      <c r="Q180" s="13">
        <f t="shared" si="48"/>
        <v>3247329.7</v>
      </c>
      <c r="R180" s="38">
        <f>R27+R37+R44+R49+R52+R146+R147+R148+R149+R150+R151+R152+R153+R154+R155+R156+R157+R158+R159+R160+R161+R162+R163+R164+R165+R166+R169+R170+R62+R63+R64+R65+R66+R67+R68+R69+R70+R71+R72+R73+R143+R144+R107+R94+R95+R96+R97+R98+R99+R100+R171+R172+R56+R167+R101</f>
        <v>130249.769</v>
      </c>
      <c r="S180" s="13">
        <f t="shared" si="49"/>
        <v>3377579.469</v>
      </c>
      <c r="T180" s="13">
        <f>T27+T37+T44+T49+T52+T146+T147+T148+T149+T150+T151+T152+T153+T154+T155+T156+T157+T158+T159+T160+T161+T162+T163+T164+T165+T166+T169+T170+T62+T63+T64+T65+T66+T67+T68+T69+T70+T71+T72+T73+T143+T144+T107+T94+T95+T96+T97+T98+T99+T100+T171+T172+T56+T167+T101</f>
        <v>-102151.32822999998</v>
      </c>
      <c r="U180" s="13">
        <f t="shared" si="50"/>
        <v>3275428.1407699999</v>
      </c>
      <c r="V180" s="13">
        <f>V27+V37+V44+V49+V52+V146+V147+V148+V149+V150+V151+V152+V153+V154+V155+V156+V157+V158+V159+V160+V161+V162+V163+V164+V165+V166+V169+V170+V62+V63+V64+V65+V66+V67+V68+V69+V70+V71+V72+V73+V143+V144+V107+V94+V95+V96+V97+V98+V99+V100+V171+V172+V56+V167+V101</f>
        <v>-26829.656999999992</v>
      </c>
      <c r="W180" s="13">
        <f t="shared" si="51"/>
        <v>3248598.4837699998</v>
      </c>
      <c r="X180" s="13">
        <f>X27+X37+X44+X49+X52+X146+X147+X148+X149+X150+X151+X152+X153+X154+X155+X156+X157+X158+X159+X160+X161+X162+X163+X164+X165+X166+X169+X170+X62+X63+X64+X65+X66+X67+X68+X69+X70+X71+X72+X73+X143+X144+X107+X94+X95+X96+X97+X98+X99+X100+X171+X172+X56+X167+X101</f>
        <v>-447261.80900000007</v>
      </c>
      <c r="Y180" s="70">
        <f t="shared" si="52"/>
        <v>2801336.6747699999</v>
      </c>
      <c r="Z180" s="13">
        <f>Z27+Z37+Z44+Z49+Z52+Z146+Z147+Z148+Z149+Z150+Z151+Z152+Z153+Z154+Z155+Z156+Z157+Z158+Z159+Z160+Z161+Z162+Z163+Z164+Z165+Z166+Z169+Z170+Z62+Z63+Z64+Z65+Z66+Z67+Z68+Z69+Z70+Z71+Z72+Z73+Z143+Z144+Z107</f>
        <v>51708.000000000015</v>
      </c>
      <c r="AA180" s="38">
        <f>AA27+AA37+AA44+AA49+AA52+AA146+AA147+AA148+AA149+AA150+AA151+AA152+AA153+AA154+AA155+AA156+AA157+AA158+AA159+AA160+AA161+AA162+AA163+AA164+AA165+AA166+AA169+AA170+AA62+AA63+AA64+AA65+AA66+AA67+AA68+AA69+AA70+AA71+AA72+AA73+AA143+AA144+AA107+AA94+AA95+AA96+AA97+AA98+AA99</f>
        <v>0</v>
      </c>
      <c r="AB180" s="13">
        <f t="shared" si="53"/>
        <v>51708.000000000015</v>
      </c>
      <c r="AC180" s="38">
        <f>AC27+AC37+AC44+AC49+AC52+AC146+AC147+AC148+AC149+AC150+AC151+AC152+AC153+AC154+AC155+AC156+AC157+AC158+AC159+AC160+AC161+AC162+AC163+AC164+AC165+AC166+AC169+AC170+AC62+AC63+AC64+AC65+AC66+AC67+AC68+AC69+AC70+AC71+AC72+AC73+AC143+AC144+AC107+AC94+AC95+AC96+AC97+AC98+AC99+AC100+AC171+AC172+AC56+AC167+AC101</f>
        <v>225103.02299999999</v>
      </c>
      <c r="AD180" s="13">
        <f t="shared" si="54"/>
        <v>276811.02299999999</v>
      </c>
      <c r="AE180" s="13">
        <f>AE27+AE37+AE44+AE49+AE52+AE146+AE147+AE148+AE149+AE150+AE151+AE152+AE153+AE154+AE155+AE156+AE157+AE158+AE159+AE160+AE161+AE162+AE163+AE164+AE165+AE166+AE169+AE170+AE62+AE63+AE64+AE65+AE66+AE67+AE68+AE69+AE70+AE71+AE72+AE73+AE143+AE144+AE107+AE94+AE95+AE96+AE97+AE98+AE99+AE100+AE171+AE172+AE56+AE167+AE101</f>
        <v>0</v>
      </c>
      <c r="AF180" s="13">
        <f t="shared" si="55"/>
        <v>276811.02299999999</v>
      </c>
      <c r="AG180" s="13">
        <f>AG27+AG37+AG44+AG49+AG52+AG146+AG147+AG148+AG149+AG150+AG151+AG152+AG153+AG154+AG155+AG156+AG157+AG158+AG159+AG160+AG161+AG162+AG163+AG164+AG165+AG166+AG169+AG170+AG62+AG63+AG64+AG65+AG66+AG67+AG68+AG69+AG70+AG71+AG72+AG73+AG143+AG144+AG107+AG94+AG95+AG96+AG97+AG98+AG99+AG100+AG171+AG172+AG56+AG167+AG101</f>
        <v>41639.83</v>
      </c>
      <c r="AH180" s="13">
        <f t="shared" si="56"/>
        <v>318450.853</v>
      </c>
      <c r="AI180" s="13">
        <f>AI27+AI37+AI44+AI49+AI52+AI146+AI147+AI148+AI149+AI150+AI151+AI152+AI153+AI154+AI155+AI156+AI157+AI158+AI159+AI160+AI161+AI162+AI163+AI164+AI165+AI166+AI169+AI170+AI62+AI63+AI64+AI65+AI66+AI67+AI68+AI69+AI70+AI71+AI72+AI73+AI143+AI144+AI107+AI94+AI95+AI96+AI97+AI98+AI99+AI100+AI171+AI172+AI56+AI167+AI101</f>
        <v>219830.22999999998</v>
      </c>
      <c r="AJ180" s="70">
        <f t="shared" si="57"/>
        <v>538281.08299999998</v>
      </c>
      <c r="AM180" s="23"/>
    </row>
    <row r="181" spans="1:39" x14ac:dyDescent="0.35">
      <c r="A181" s="67"/>
      <c r="B181" s="113" t="s">
        <v>28</v>
      </c>
      <c r="C181" s="113"/>
      <c r="D181" s="13">
        <f>D32</f>
        <v>54620.700000000004</v>
      </c>
      <c r="E181" s="13">
        <f>E32</f>
        <v>0</v>
      </c>
      <c r="F181" s="13">
        <f t="shared" si="44"/>
        <v>54620.700000000004</v>
      </c>
      <c r="G181" s="13">
        <f>G32</f>
        <v>0</v>
      </c>
      <c r="H181" s="13">
        <f t="shared" si="43"/>
        <v>54620.700000000004</v>
      </c>
      <c r="I181" s="13">
        <f>I32</f>
        <v>-54620.700000000004</v>
      </c>
      <c r="J181" s="13">
        <f t="shared" si="45"/>
        <v>0</v>
      </c>
      <c r="K181" s="13">
        <f>K32</f>
        <v>0</v>
      </c>
      <c r="L181" s="13">
        <f t="shared" si="46"/>
        <v>0</v>
      </c>
      <c r="M181" s="13">
        <f>M32+M43+M24</f>
        <v>0</v>
      </c>
      <c r="N181" s="70">
        <f t="shared" si="47"/>
        <v>0</v>
      </c>
      <c r="O181" s="13">
        <f>O32</f>
        <v>0</v>
      </c>
      <c r="P181" s="13">
        <f>P32</f>
        <v>0</v>
      </c>
      <c r="Q181" s="13">
        <f t="shared" si="48"/>
        <v>0</v>
      </c>
      <c r="R181" s="13">
        <f>R32</f>
        <v>0</v>
      </c>
      <c r="S181" s="13">
        <f t="shared" si="49"/>
        <v>0</v>
      </c>
      <c r="T181" s="13">
        <f>T32</f>
        <v>121902.88923</v>
      </c>
      <c r="U181" s="13">
        <f t="shared" si="50"/>
        <v>121902.88923</v>
      </c>
      <c r="V181" s="13">
        <f>V32</f>
        <v>0</v>
      </c>
      <c r="W181" s="13">
        <f t="shared" si="51"/>
        <v>121902.88923</v>
      </c>
      <c r="X181" s="13">
        <f>X32+X43+X24</f>
        <v>229203.21600000001</v>
      </c>
      <c r="Y181" s="70">
        <f t="shared" si="52"/>
        <v>351106.10522999999</v>
      </c>
      <c r="Z181" s="13">
        <f>Z32</f>
        <v>0</v>
      </c>
      <c r="AA181" s="13">
        <f>AA32</f>
        <v>0</v>
      </c>
      <c r="AB181" s="13">
        <f t="shared" si="53"/>
        <v>0</v>
      </c>
      <c r="AC181" s="13">
        <f>AC32</f>
        <v>0</v>
      </c>
      <c r="AD181" s="13">
        <f t="shared" si="54"/>
        <v>0</v>
      </c>
      <c r="AE181" s="13">
        <f>AE32</f>
        <v>0</v>
      </c>
      <c r="AF181" s="13">
        <f t="shared" si="55"/>
        <v>0</v>
      </c>
      <c r="AG181" s="13">
        <f>AG32</f>
        <v>0</v>
      </c>
      <c r="AH181" s="13">
        <f t="shared" si="56"/>
        <v>0</v>
      </c>
      <c r="AI181" s="13">
        <f>AI32+AI43+AI24</f>
        <v>0</v>
      </c>
      <c r="AJ181" s="70">
        <f t="shared" si="57"/>
        <v>0</v>
      </c>
      <c r="AM181" s="23"/>
    </row>
    <row r="182" spans="1:39" x14ac:dyDescent="0.35">
      <c r="A182" s="67"/>
      <c r="B182" s="114" t="s">
        <v>112</v>
      </c>
      <c r="C182" s="113"/>
      <c r="D182" s="13">
        <f>D82+D87+D90</f>
        <v>3018607.5</v>
      </c>
      <c r="E182" s="13">
        <f>E82+E87+E90</f>
        <v>0</v>
      </c>
      <c r="F182" s="13">
        <f t="shared" si="44"/>
        <v>3018607.5</v>
      </c>
      <c r="G182" s="13">
        <f>G82+G87+G90</f>
        <v>64540.538</v>
      </c>
      <c r="H182" s="13">
        <f t="shared" si="43"/>
        <v>3083148.0380000002</v>
      </c>
      <c r="I182" s="13">
        <f>I82+I87+I90</f>
        <v>-80805.163</v>
      </c>
      <c r="J182" s="13">
        <f t="shared" si="45"/>
        <v>3002342.875</v>
      </c>
      <c r="K182" s="13">
        <f>K82+K87+K90</f>
        <v>46114.318000000007</v>
      </c>
      <c r="L182" s="13">
        <f t="shared" si="46"/>
        <v>3048457.193</v>
      </c>
      <c r="M182" s="13">
        <f>M82+M87+M90</f>
        <v>136455.95000000001</v>
      </c>
      <c r="N182" s="70">
        <f t="shared" si="47"/>
        <v>3184913.1430000002</v>
      </c>
      <c r="O182" s="13">
        <f>O82+O87+O90</f>
        <v>2861408.8</v>
      </c>
      <c r="P182" s="13">
        <f>P82+P87+P90</f>
        <v>0</v>
      </c>
      <c r="Q182" s="13">
        <f t="shared" si="48"/>
        <v>2861408.8</v>
      </c>
      <c r="R182" s="13">
        <f>R82+R87+R90</f>
        <v>0</v>
      </c>
      <c r="S182" s="13">
        <f t="shared" si="49"/>
        <v>2861408.8</v>
      </c>
      <c r="T182" s="13">
        <f>T82+T87+T90</f>
        <v>-48329.347999999998</v>
      </c>
      <c r="U182" s="13">
        <f t="shared" si="50"/>
        <v>2813079.4519999996</v>
      </c>
      <c r="V182" s="13">
        <f>V82+V87+V90</f>
        <v>0</v>
      </c>
      <c r="W182" s="13">
        <f t="shared" si="51"/>
        <v>2813079.4519999996</v>
      </c>
      <c r="X182" s="13">
        <f>X82+X87+X90</f>
        <v>0</v>
      </c>
      <c r="Y182" s="70">
        <f t="shared" si="52"/>
        <v>2813079.4519999996</v>
      </c>
      <c r="Z182" s="13">
        <f>Z82+Z87+Z90</f>
        <v>2804976.0000000005</v>
      </c>
      <c r="AA182" s="13">
        <f>AA82+AA87+AA90</f>
        <v>0</v>
      </c>
      <c r="AB182" s="13">
        <f t="shared" si="53"/>
        <v>2804976.0000000005</v>
      </c>
      <c r="AC182" s="13">
        <f>AC82+AC87+AC90</f>
        <v>0</v>
      </c>
      <c r="AD182" s="13">
        <f t="shared" si="54"/>
        <v>2804976.0000000005</v>
      </c>
      <c r="AE182" s="13">
        <f>AE82+AE87+AE90</f>
        <v>0</v>
      </c>
      <c r="AF182" s="13">
        <f t="shared" si="55"/>
        <v>2804976.0000000005</v>
      </c>
      <c r="AG182" s="13">
        <f>AG82+AG87+AG90</f>
        <v>0</v>
      </c>
      <c r="AH182" s="13">
        <f t="shared" si="56"/>
        <v>2804976.0000000005</v>
      </c>
      <c r="AI182" s="13">
        <f>AI82+AI87+AI90</f>
        <v>0</v>
      </c>
      <c r="AJ182" s="70">
        <f t="shared" si="57"/>
        <v>2804976.0000000005</v>
      </c>
      <c r="AM182" s="23"/>
    </row>
    <row r="183" spans="1:39" x14ac:dyDescent="0.35">
      <c r="A183" s="67"/>
      <c r="B183" s="114" t="s">
        <v>152</v>
      </c>
      <c r="C183" s="113"/>
      <c r="D183" s="13">
        <f>D108+D112+D118+D122+D123+D127+D128+D129+D130+D131+D132+D133+D134+D135+D136</f>
        <v>688662.5</v>
      </c>
      <c r="E183" s="13">
        <f>E108+E112+E118+E122+E123+E127+E128+E129+E130+E131+E132+E133+E134+E135+E136+E137</f>
        <v>80016.800000000003</v>
      </c>
      <c r="F183" s="13">
        <f t="shared" si="44"/>
        <v>768679.3</v>
      </c>
      <c r="G183" s="13">
        <f>G108+G112+G118+G122+G123+G127+G128+G129+G130+G131+G132+G133+G134+G135+G136+G137+G138+G139</f>
        <v>78805.370999999999</v>
      </c>
      <c r="H183" s="13">
        <f t="shared" si="43"/>
        <v>847484.67100000009</v>
      </c>
      <c r="I183" s="13">
        <f>I108+I112+I118+I122+I123+I127+I128+I129+I130+I131+I132+I133+I134+I135+I136+I137+I138+I139</f>
        <v>-207510.772</v>
      </c>
      <c r="J183" s="13">
        <f t="shared" si="45"/>
        <v>639973.89900000009</v>
      </c>
      <c r="K183" s="13">
        <f>K108+K112+K118+K122+K123+K127+K128+K129+K130+K131+K132+K133+K134+K135+K136+K137+K138+K139</f>
        <v>0</v>
      </c>
      <c r="L183" s="13">
        <f t="shared" si="46"/>
        <v>639973.89900000009</v>
      </c>
      <c r="M183" s="13">
        <f>M108+M112+M118+M122+M123+M127+M128+M129+M130+M131+M132+M133+M134+M135+M136+M137+M138+M139+M140+M141</f>
        <v>-159425</v>
      </c>
      <c r="N183" s="70">
        <f t="shared" si="47"/>
        <v>480548.89900000009</v>
      </c>
      <c r="O183" s="13">
        <f>O108+O112+O118+O122+O123+O127+O128+O129+O130+O131+O132+O133+O134+O135+O136</f>
        <v>2041719.1</v>
      </c>
      <c r="P183" s="38">
        <f>P108+P112+P118+P122+P123+P127+P128+P129+P130+P131+P132+P133+P134+P135+P136+P137</f>
        <v>0</v>
      </c>
      <c r="Q183" s="13">
        <f t="shared" si="48"/>
        <v>2041719.1</v>
      </c>
      <c r="R183" s="38">
        <f>R108+R112+R118+R122+R123+R127+R128+R129+R130+R131+R132+R133+R134+R135+R136+R137+R138+R139</f>
        <v>-478982.8</v>
      </c>
      <c r="S183" s="13">
        <f t="shared" si="49"/>
        <v>1562736.3</v>
      </c>
      <c r="T183" s="13">
        <f>T108+T112+T118+T122+T123+T127+T128+T129+T130+T131+T132+T133+T134+T135+T136+T137+T138+T139</f>
        <v>-372888.77</v>
      </c>
      <c r="U183" s="13">
        <f t="shared" si="50"/>
        <v>1189847.53</v>
      </c>
      <c r="V183" s="13">
        <f>V108+V112+V118+V122+V123+V127+V128+V129+V130+V131+V132+V133+V134+V135+V136+V137+V138+V139</f>
        <v>0</v>
      </c>
      <c r="W183" s="13">
        <f t="shared" si="51"/>
        <v>1189847.53</v>
      </c>
      <c r="X183" s="13">
        <f>X108+X112+X118+X122+X123+X127+X128+X129+X130+X131+X132+X133+X134+X135+X136+X137+X138+X139+X140+X141</f>
        <v>164400</v>
      </c>
      <c r="Y183" s="70">
        <f t="shared" si="52"/>
        <v>1354247.53</v>
      </c>
      <c r="Z183" s="13">
        <f>Z108+Z112+Z118+Z122+Z123+Z127+Z128+Z129+Z130+Z131+Z132+Z133+Z134+Z135+Z136</f>
        <v>145103.1</v>
      </c>
      <c r="AA183" s="38">
        <f>AA108+AA112+AA118+AA122+AA123+AA127+AA128+AA129+AA130+AA131+AA132+AA133+AA134+AA135+AA136+AA137</f>
        <v>0</v>
      </c>
      <c r="AB183" s="13">
        <f t="shared" si="53"/>
        <v>145103.1</v>
      </c>
      <c r="AC183" s="38">
        <f>AC108+AC112+AC118+AC122+AC123+AC127+AC128+AC129+AC130+AC131+AC132+AC133+AC134+AC135+AC136+AC137+AC138+AC139</f>
        <v>478982.8</v>
      </c>
      <c r="AD183" s="13">
        <f t="shared" si="54"/>
        <v>624085.9</v>
      </c>
      <c r="AE183" s="13">
        <f>AE108+AE112+AE118+AE122+AE123+AE127+AE128+AE129+AE130+AE131+AE132+AE133+AE134+AE135+AE136+AE137+AE138+AE139</f>
        <v>0</v>
      </c>
      <c r="AF183" s="13">
        <f t="shared" si="55"/>
        <v>624085.9</v>
      </c>
      <c r="AG183" s="13">
        <f>AG108+AG112+AG118+AG122+AG123+AG127+AG128+AG129+AG130+AG131+AG132+AG133+AG134+AG135+AG136+AG137+AG138+AG139</f>
        <v>0</v>
      </c>
      <c r="AH183" s="13">
        <f t="shared" si="56"/>
        <v>624085.9</v>
      </c>
      <c r="AI183" s="13">
        <f>AI108+AI112+AI118+AI122+AI123+AI127+AI128+AI129+AI130+AI131+AI132+AI133+AI134+AI135+AI136+AI137+AI138+AI139+AI140+AI141</f>
        <v>-230193.383</v>
      </c>
      <c r="AJ183" s="70">
        <f t="shared" si="57"/>
        <v>393892.51699999999</v>
      </c>
      <c r="AM183" s="23"/>
    </row>
    <row r="184" spans="1:39" x14ac:dyDescent="0.35">
      <c r="A184" s="67"/>
      <c r="B184" s="113" t="s">
        <v>87</v>
      </c>
      <c r="C184" s="113"/>
      <c r="D184" s="13">
        <f>D74+D75+D76+D77+D78+D79+D80+D81</f>
        <v>202539.6</v>
      </c>
      <c r="E184" s="13">
        <f>E74+E75+E76+E77+E78+E79+E80+E81</f>
        <v>-3660</v>
      </c>
      <c r="F184" s="13">
        <f t="shared" si="44"/>
        <v>198879.6</v>
      </c>
      <c r="G184" s="13">
        <f>G74+G75+G76+G77+G78+G79+G80+G81+G102</f>
        <v>430.16</v>
      </c>
      <c r="H184" s="13">
        <f t="shared" ref="H184" si="58">F184+G184</f>
        <v>199309.76</v>
      </c>
      <c r="I184" s="13">
        <f>I74+I75+I76+I77+I78+I79+I80+I81+I102+I113</f>
        <v>4448.4939999999997</v>
      </c>
      <c r="J184" s="13">
        <f t="shared" si="45"/>
        <v>203758.25400000002</v>
      </c>
      <c r="K184" s="13">
        <f>K74+K75+K76+K77+K78+K79+K80+K81+K102+K113</f>
        <v>0</v>
      </c>
      <c r="L184" s="13">
        <f t="shared" si="46"/>
        <v>203758.25400000002</v>
      </c>
      <c r="M184" s="13">
        <f>M74+M75+M76+M77+M78+M79+M80+M81+M102+M113</f>
        <v>0</v>
      </c>
      <c r="N184" s="70">
        <f t="shared" si="47"/>
        <v>203758.25400000002</v>
      </c>
      <c r="O184" s="13">
        <f>O74+O75+O76+O77+O78+O79+O80+O81</f>
        <v>77044</v>
      </c>
      <c r="P184" s="13">
        <f>P74+P75+P76+P77+P78+P79+P80+P81</f>
        <v>0</v>
      </c>
      <c r="Q184" s="13">
        <f t="shared" si="48"/>
        <v>77044</v>
      </c>
      <c r="R184" s="13">
        <f>R74+R75+R76+R77+R78+R79+R80+R81+R102</f>
        <v>0</v>
      </c>
      <c r="S184" s="13">
        <f t="shared" si="49"/>
        <v>77044</v>
      </c>
      <c r="T184" s="13">
        <f>T74+T75+T76+T77+T78+T79+T80+T81+T102+T113</f>
        <v>0</v>
      </c>
      <c r="U184" s="13">
        <f t="shared" si="50"/>
        <v>77044</v>
      </c>
      <c r="V184" s="13">
        <f>V74+V75+V76+V77+V78+V79+V80+V81+V102+V113</f>
        <v>0</v>
      </c>
      <c r="W184" s="13">
        <f t="shared" si="51"/>
        <v>77044</v>
      </c>
      <c r="X184" s="13">
        <f>X74+X75+X76+X77+X78+X79+X80+X81+X102+X113</f>
        <v>0</v>
      </c>
      <c r="Y184" s="70">
        <f t="shared" si="52"/>
        <v>77044</v>
      </c>
      <c r="Z184" s="13">
        <f>Z74+Z75+Z76+Z77+Z78+Z79+Z80+Z81</f>
        <v>0</v>
      </c>
      <c r="AA184" s="13">
        <f>AA74+AA75+AA76+AA77+AA78+AA79+AA80+AA81</f>
        <v>0</v>
      </c>
      <c r="AB184" s="13">
        <f t="shared" si="53"/>
        <v>0</v>
      </c>
      <c r="AC184" s="13">
        <f>AC74+AC75+AC76+AC77+AC78+AC79+AC80+AC81+AC102</f>
        <v>0</v>
      </c>
      <c r="AD184" s="13">
        <f t="shared" si="54"/>
        <v>0</v>
      </c>
      <c r="AE184" s="13">
        <f>AE74+AE75+AE76+AE77+AE78+AE79+AE80+AE81+AE102+AE113</f>
        <v>0</v>
      </c>
      <c r="AF184" s="13">
        <f t="shared" si="55"/>
        <v>0</v>
      </c>
      <c r="AG184" s="13">
        <f>AG74+AG75+AG76+AG77+AG78+AG79+AG80+AG81+AG102+AG113</f>
        <v>0</v>
      </c>
      <c r="AH184" s="13">
        <f t="shared" si="56"/>
        <v>0</v>
      </c>
      <c r="AI184" s="13">
        <f>AI74+AI75+AI76+AI77+AI78+AI79+AI80+AI81+AI102+AI113</f>
        <v>0</v>
      </c>
      <c r="AJ184" s="70">
        <f t="shared" si="57"/>
        <v>0</v>
      </c>
    </row>
    <row r="185" spans="1:39" x14ac:dyDescent="0.35"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93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93"/>
      <c r="Z185" s="60"/>
      <c r="AA185" s="60"/>
      <c r="AB185" s="60"/>
      <c r="AC185" s="60"/>
      <c r="AD185" s="60"/>
      <c r="AE185" s="60"/>
      <c r="AF185" s="60"/>
      <c r="AG185" s="60"/>
      <c r="AH185" s="60"/>
      <c r="AI185" s="60"/>
      <c r="AJ185" s="93"/>
    </row>
  </sheetData>
  <sheetProtection password="CF5C" sheet="1" objects="1" scenarios="1"/>
  <autoFilter ref="A17:AM185">
    <filterColumn colId="37">
      <filters blank="1"/>
    </filterColumn>
  </autoFilter>
  <mergeCells count="55">
    <mergeCell ref="B183:C183"/>
    <mergeCell ref="B184:C184"/>
    <mergeCell ref="B178:C178"/>
    <mergeCell ref="B179:C179"/>
    <mergeCell ref="B180:C180"/>
    <mergeCell ref="B181:C181"/>
    <mergeCell ref="B182:C182"/>
    <mergeCell ref="B173:C173"/>
    <mergeCell ref="B174:C174"/>
    <mergeCell ref="B175:C175"/>
    <mergeCell ref="B176:C176"/>
    <mergeCell ref="B177:C177"/>
    <mergeCell ref="A43:A44"/>
    <mergeCell ref="B43:B44"/>
    <mergeCell ref="AD16:AD17"/>
    <mergeCell ref="AE16:AE17"/>
    <mergeCell ref="AF16:AF17"/>
    <mergeCell ref="Y16:Y17"/>
    <mergeCell ref="Z16:Z17"/>
    <mergeCell ref="AA16:AA17"/>
    <mergeCell ref="AB16:AB17"/>
    <mergeCell ref="AC16:AC17"/>
    <mergeCell ref="X16:X17"/>
    <mergeCell ref="AI16:AI17"/>
    <mergeCell ref="AJ16:AJ17"/>
    <mergeCell ref="A24:A27"/>
    <mergeCell ref="A32:A37"/>
    <mergeCell ref="AG16:AG17"/>
    <mergeCell ref="AH16:AH17"/>
    <mergeCell ref="S16:S17"/>
    <mergeCell ref="T16:T17"/>
    <mergeCell ref="U16:U17"/>
    <mergeCell ref="V16:V17"/>
    <mergeCell ref="W16:W17"/>
    <mergeCell ref="N16:N17"/>
    <mergeCell ref="O16:O17"/>
    <mergeCell ref="P16:P17"/>
    <mergeCell ref="Q16:Q17"/>
    <mergeCell ref="R16:R17"/>
    <mergeCell ref="Y4:AJ4"/>
    <mergeCell ref="A11:AJ11"/>
    <mergeCell ref="A12:AJ13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</mergeCells>
  <pageMargins left="0.78740157480314965" right="0.39370078740157483" top="0.39370078740157483" bottom="0.55118110236220474" header="0.51181102362204722" footer="0.11811023622047245"/>
  <pageSetup paperSize="9" scale="56" fitToHeight="0" orientation="portrait" useFirstPageNumber="1" verticalDpi="2147483648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2026-2028</vt:lpstr>
      <vt:lpstr>'2026-2028'!Print_Titles</vt:lpstr>
      <vt:lpstr>'2026-2028'!Заголовки_для_печати</vt:lpstr>
      <vt:lpstr>'2026-2028'!Область_печати</vt:lpstr>
    </vt:vector>
  </TitlesOfParts>
  <Company>Департамент финансов администрации г.Перми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Катцина Анна Владиславовна</dc:creator>
  <cp:lastModifiedBy>Колышкина Елена Владимировна</cp:lastModifiedBy>
  <cp:revision>129</cp:revision>
  <cp:lastPrinted>2026-08-25T06:00:16Z</cp:lastPrinted>
  <dcterms:created xsi:type="dcterms:W3CDTF">2014-02-04T08:37:28Z</dcterms:created>
  <dcterms:modified xsi:type="dcterms:W3CDTF">2026-08-25T06:00:23Z</dcterms:modified>
</cp:coreProperties>
</file>