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93" i="1"/>
  <c r="J93"/>
  <c r="L93"/>
  <c r="M93"/>
  <c r="I92"/>
  <c r="J92"/>
  <c r="L92"/>
  <c r="M92"/>
  <c r="I91"/>
  <c r="J91"/>
  <c r="L91"/>
  <c r="M91"/>
  <c r="E73"/>
  <c r="E72"/>
  <c r="N71"/>
  <c r="K71"/>
  <c r="H71"/>
  <c r="E69"/>
  <c r="E70" s="1"/>
  <c r="B69"/>
  <c r="B70" s="1"/>
  <c r="E68"/>
  <c r="B68"/>
  <c r="M67"/>
  <c r="E67"/>
  <c r="N66"/>
  <c r="K66"/>
  <c r="H66"/>
  <c r="N65"/>
  <c r="K65"/>
  <c r="H65"/>
  <c r="N64"/>
  <c r="K64"/>
  <c r="H64"/>
  <c r="N63"/>
  <c r="K63"/>
  <c r="H63"/>
  <c r="N62"/>
  <c r="K62"/>
  <c r="H62"/>
  <c r="E106"/>
  <c r="H106" s="1"/>
  <c r="E105"/>
  <c r="H105" s="1"/>
  <c r="N104"/>
  <c r="K104"/>
  <c r="H104"/>
  <c r="E102"/>
  <c r="E103" s="1"/>
  <c r="B102"/>
  <c r="B103" s="1"/>
  <c r="E101"/>
  <c r="H101" s="1"/>
  <c r="B101"/>
  <c r="M100"/>
  <c r="E100"/>
  <c r="K100" s="1"/>
  <c r="N99"/>
  <c r="K99"/>
  <c r="H99"/>
  <c r="N98"/>
  <c r="K98"/>
  <c r="H98"/>
  <c r="N97"/>
  <c r="K97"/>
  <c r="H97"/>
  <c r="N96"/>
  <c r="K96"/>
  <c r="H96"/>
  <c r="E61"/>
  <c r="H61" s="1"/>
  <c r="C61"/>
  <c r="E60"/>
  <c r="H60" s="1"/>
  <c r="C60"/>
  <c r="E59"/>
  <c r="K59" s="1"/>
  <c r="C59"/>
  <c r="E58"/>
  <c r="H58" s="1"/>
  <c r="C58"/>
  <c r="E57"/>
  <c r="N57" s="1"/>
  <c r="C57"/>
  <c r="E56"/>
  <c r="H56" s="1"/>
  <c r="C56"/>
  <c r="E55"/>
  <c r="K55" s="1"/>
  <c r="C55"/>
  <c r="E54"/>
  <c r="H54" s="1"/>
  <c r="C54"/>
  <c r="E53"/>
  <c r="H53" s="1"/>
  <c r="C53"/>
  <c r="E52"/>
  <c r="H52" s="1"/>
  <c r="C52"/>
  <c r="E51"/>
  <c r="K51" s="1"/>
  <c r="C51"/>
  <c r="E50"/>
  <c r="H50" s="1"/>
  <c r="C50"/>
  <c r="E49"/>
  <c r="N49" s="1"/>
  <c r="C49"/>
  <c r="E48"/>
  <c r="H48" s="1"/>
  <c r="C48"/>
  <c r="E47"/>
  <c r="K47" s="1"/>
  <c r="C47"/>
  <c r="E46"/>
  <c r="H46" s="1"/>
  <c r="C46"/>
  <c r="E45"/>
  <c r="H45" s="1"/>
  <c r="C45"/>
  <c r="E44"/>
  <c r="H44" s="1"/>
  <c r="C44"/>
  <c r="E43"/>
  <c r="K43" s="1"/>
  <c r="C43"/>
  <c r="E42"/>
  <c r="H42" s="1"/>
  <c r="C42"/>
  <c r="E41"/>
  <c r="N41" s="1"/>
  <c r="C41"/>
  <c r="E40"/>
  <c r="H40" s="1"/>
  <c r="C40"/>
  <c r="E39"/>
  <c r="K39" s="1"/>
  <c r="C39"/>
  <c r="E38"/>
  <c r="K38" s="1"/>
  <c r="B38"/>
  <c r="E88"/>
  <c r="H88" s="1"/>
  <c r="B88"/>
  <c r="E87"/>
  <c r="H87" s="1"/>
  <c r="B87"/>
  <c r="L86"/>
  <c r="M86" s="1"/>
  <c r="I86"/>
  <c r="J86" s="1"/>
  <c r="F86"/>
  <c r="G86" s="1"/>
  <c r="E86"/>
  <c r="B86"/>
  <c r="L85"/>
  <c r="M85" s="1"/>
  <c r="I85"/>
  <c r="J85" s="1"/>
  <c r="F85"/>
  <c r="G85" s="1"/>
  <c r="E85"/>
  <c r="B85"/>
  <c r="L84"/>
  <c r="M84" s="1"/>
  <c r="J84"/>
  <c r="G84"/>
  <c r="E84"/>
  <c r="B84"/>
  <c r="L83"/>
  <c r="M83" s="1"/>
  <c r="I83"/>
  <c r="J83" s="1"/>
  <c r="F83"/>
  <c r="G83" s="1"/>
  <c r="E83"/>
  <c r="B83"/>
  <c r="L82"/>
  <c r="M82" s="1"/>
  <c r="I82"/>
  <c r="J82" s="1"/>
  <c r="F82"/>
  <c r="G82" s="1"/>
  <c r="L81"/>
  <c r="M81" s="1"/>
  <c r="J81"/>
  <c r="G81"/>
  <c r="E81"/>
  <c r="B81"/>
  <c r="L80"/>
  <c r="M80" s="1"/>
  <c r="I80"/>
  <c r="J80" s="1"/>
  <c r="F80"/>
  <c r="G80" s="1"/>
  <c r="E80"/>
  <c r="B80"/>
  <c r="L79"/>
  <c r="M79" s="1"/>
  <c r="I79"/>
  <c r="J79" s="1"/>
  <c r="F79"/>
  <c r="G79" s="1"/>
  <c r="E79"/>
  <c r="B79"/>
  <c r="B82" s="1"/>
  <c r="E37"/>
  <c r="K37" s="1"/>
  <c r="K93" s="1"/>
  <c r="B37"/>
  <c r="E36"/>
  <c r="H36" s="1"/>
  <c r="H92" s="1"/>
  <c r="B36"/>
  <c r="E35"/>
  <c r="H35" s="1"/>
  <c r="H91" s="1"/>
  <c r="B35"/>
  <c r="E34"/>
  <c r="K34" s="1"/>
  <c r="E33"/>
  <c r="H33" s="1"/>
  <c r="E32"/>
  <c r="H32" s="1"/>
  <c r="E31"/>
  <c r="E30"/>
  <c r="K30" s="1"/>
  <c r="E29"/>
  <c r="E28"/>
  <c r="H28" s="1"/>
  <c r="B28"/>
  <c r="B29" s="1"/>
  <c r="B30" s="1"/>
  <c r="B31" s="1"/>
  <c r="B32" s="1"/>
  <c r="B33" s="1"/>
  <c r="B34" s="1"/>
  <c r="E27"/>
  <c r="H27" s="1"/>
  <c r="B27"/>
  <c r="E26"/>
  <c r="B26"/>
  <c r="E25"/>
  <c r="K25" s="1"/>
  <c r="B25"/>
  <c r="E22"/>
  <c r="H22" s="1"/>
  <c r="B22"/>
  <c r="E21"/>
  <c r="H21" s="1"/>
  <c r="B21"/>
  <c r="E19"/>
  <c r="K19" s="1"/>
  <c r="B19"/>
  <c r="L18"/>
  <c r="M18" s="1"/>
  <c r="I18"/>
  <c r="J18" s="1"/>
  <c r="F18"/>
  <c r="G18" s="1"/>
  <c r="E18"/>
  <c r="B18"/>
  <c r="E17"/>
  <c r="K17" s="1"/>
  <c r="B17"/>
  <c r="L16"/>
  <c r="M16" s="1"/>
  <c r="I16"/>
  <c r="J16" s="1"/>
  <c r="F16"/>
  <c r="G16" s="1"/>
  <c r="E16"/>
  <c r="B16"/>
  <c r="L15"/>
  <c r="M15" s="1"/>
  <c r="I15"/>
  <c r="J15" s="1"/>
  <c r="F15"/>
  <c r="G15" s="1"/>
  <c r="E15"/>
  <c r="B15"/>
  <c r="L14"/>
  <c r="M14" s="1"/>
  <c r="I14"/>
  <c r="J14" s="1"/>
  <c r="F14"/>
  <c r="G14" s="1"/>
  <c r="E14"/>
  <c r="B14"/>
  <c r="L13"/>
  <c r="M13" s="1"/>
  <c r="I13"/>
  <c r="J13" s="1"/>
  <c r="E13"/>
  <c r="H13" s="1"/>
  <c r="L12"/>
  <c r="M12" s="1"/>
  <c r="I12"/>
  <c r="J12" s="1"/>
  <c r="F12"/>
  <c r="G12" s="1"/>
  <c r="L11"/>
  <c r="M11" s="1"/>
  <c r="I11"/>
  <c r="J11" s="1"/>
  <c r="F11"/>
  <c r="G11" s="1"/>
  <c r="E11"/>
  <c r="B11"/>
  <c r="B13" s="1"/>
  <c r="L10"/>
  <c r="M10" s="1"/>
  <c r="I10"/>
  <c r="J10" s="1"/>
  <c r="F10"/>
  <c r="G10" s="1"/>
  <c r="E10"/>
  <c r="B10"/>
  <c r="B12" s="1"/>
  <c r="K36" l="1"/>
  <c r="K92" s="1"/>
  <c r="N39"/>
  <c r="K10"/>
  <c r="K28"/>
  <c r="K80"/>
  <c r="K83"/>
  <c r="N13"/>
  <c r="N18"/>
  <c r="N28"/>
  <c r="K13"/>
  <c r="K79"/>
  <c r="H80"/>
  <c r="H11"/>
  <c r="N10"/>
  <c r="K14"/>
  <c r="H17"/>
  <c r="N37"/>
  <c r="N93" s="1"/>
  <c r="N79"/>
  <c r="N55"/>
  <c r="K85"/>
  <c r="N47"/>
  <c r="H86"/>
  <c r="N15"/>
  <c r="N16"/>
  <c r="K81"/>
  <c r="K84"/>
  <c r="H38"/>
  <c r="N100"/>
  <c r="K18"/>
  <c r="H25"/>
  <c r="N43"/>
  <c r="N51"/>
  <c r="N59"/>
  <c r="K32"/>
  <c r="K88"/>
  <c r="N38"/>
  <c r="H43"/>
  <c r="H51"/>
  <c r="H59"/>
  <c r="K22"/>
  <c r="N25"/>
  <c r="H37"/>
  <c r="H93" s="1"/>
  <c r="N80"/>
  <c r="H81"/>
  <c r="N81"/>
  <c r="H39"/>
  <c r="H47"/>
  <c r="H55"/>
  <c r="K86"/>
  <c r="K41"/>
  <c r="K49"/>
  <c r="K57"/>
  <c r="N11"/>
  <c r="H14"/>
  <c r="N14"/>
  <c r="K16"/>
  <c r="N22"/>
  <c r="H30"/>
  <c r="N32"/>
  <c r="N33"/>
  <c r="N36"/>
  <c r="N92" s="1"/>
  <c r="N88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H41"/>
  <c r="N45"/>
  <c r="H49"/>
  <c r="N53"/>
  <c r="H57"/>
  <c r="N61"/>
  <c r="K33"/>
  <c r="H83"/>
  <c r="N83"/>
  <c r="H84"/>
  <c r="N84"/>
  <c r="H85"/>
  <c r="N85"/>
  <c r="K45"/>
  <c r="K53"/>
  <c r="K61"/>
  <c r="K15"/>
  <c r="K11"/>
  <c r="H15"/>
  <c r="H19"/>
  <c r="H34"/>
  <c r="H100"/>
  <c r="N86"/>
  <c r="N103"/>
  <c r="H103"/>
  <c r="K103"/>
  <c r="N102"/>
  <c r="N105"/>
  <c r="N106"/>
  <c r="H10"/>
  <c r="H18"/>
  <c r="N21"/>
  <c r="N27"/>
  <c r="N35"/>
  <c r="N91" s="1"/>
  <c r="N87"/>
  <c r="N40"/>
  <c r="N42"/>
  <c r="N44"/>
  <c r="N46"/>
  <c r="N48"/>
  <c r="N50"/>
  <c r="N52"/>
  <c r="N54"/>
  <c r="N56"/>
  <c r="N58"/>
  <c r="N60"/>
  <c r="N101"/>
  <c r="K102"/>
  <c r="K105"/>
  <c r="K106"/>
  <c r="H16"/>
  <c r="E12"/>
  <c r="N17"/>
  <c r="N19"/>
  <c r="K21"/>
  <c r="K27"/>
  <c r="N30"/>
  <c r="N34"/>
  <c r="K35"/>
  <c r="K91" s="1"/>
  <c r="H79"/>
  <c r="E82"/>
  <c r="K87"/>
  <c r="K40"/>
  <c r="K42"/>
  <c r="K44"/>
  <c r="K46"/>
  <c r="K48"/>
  <c r="K50"/>
  <c r="K52"/>
  <c r="K54"/>
  <c r="K56"/>
  <c r="K58"/>
  <c r="K60"/>
  <c r="K101"/>
  <c r="H102"/>
  <c r="H12" l="1"/>
  <c r="N12"/>
  <c r="K12"/>
  <c r="H82"/>
  <c r="N82"/>
  <c r="K82"/>
</calcChain>
</file>

<file path=xl/sharedStrings.xml><?xml version="1.0" encoding="utf-8"?>
<sst xmlns="http://schemas.openxmlformats.org/spreadsheetml/2006/main" count="216" uniqueCount="106">
  <si>
    <t>Месяцев</t>
  </si>
  <si>
    <t>Летний период</t>
  </si>
  <si>
    <t>Зимний период</t>
  </si>
  <si>
    <t>№п/п</t>
  </si>
  <si>
    <t>№ калькул</t>
  </si>
  <si>
    <t>Ед. изм.</t>
  </si>
  <si>
    <t>Стоимость ед. изм за 1 раз, руб с НДС</t>
  </si>
  <si>
    <t>Низкий</t>
  </si>
  <si>
    <t>Средний</t>
  </si>
  <si>
    <t>Высокий</t>
  </si>
  <si>
    <t>Периодичность, раз в сутки</t>
  </si>
  <si>
    <t>Кол-во уборок за сезон</t>
  </si>
  <si>
    <t>Механизированная очистка покрытий от пыли и грязи без увлажнения (центральные, подъездные дороги)</t>
  </si>
  <si>
    <t>1000м2</t>
  </si>
  <si>
    <t>Механизированная очистка покрытий от пыли и грязи c увлажнением (центральные, подъездные дороги)</t>
  </si>
  <si>
    <t>Механизированная очистка покрытий от пыли и грязи без увлажнения (внутрикладбищен. дороги)</t>
  </si>
  <si>
    <t>Механизированная очистка покрытий от пыли и грязи c увлажнением (внутрикладбищенские дороги)</t>
  </si>
  <si>
    <t>Механизированная очистка тротуаров</t>
  </si>
  <si>
    <t>Ручная  очистка тротуаров</t>
  </si>
  <si>
    <t>Ручная  очистка урн</t>
  </si>
  <si>
    <t>1 урна</t>
  </si>
  <si>
    <t>Ручная  очистка колодцев</t>
  </si>
  <si>
    <t>1 м3</t>
  </si>
  <si>
    <t>Ручная  очистка территории кладбища от мусора</t>
  </si>
  <si>
    <t>1 га</t>
  </si>
  <si>
    <t>Ручная очистка лотков от ила и грязи</t>
  </si>
  <si>
    <t>1 м</t>
  </si>
  <si>
    <t>Ручная  погрузка мусора</t>
  </si>
  <si>
    <t>1 тн</t>
  </si>
  <si>
    <t>Обеззараживание дренажных стоков на кладбище "Северное"</t>
  </si>
  <si>
    <t>Комплексная уборка территории кладбища</t>
  </si>
  <si>
    <t>Завоз воды кл. Северное</t>
  </si>
  <si>
    <t>Завоз воды кл. Южное</t>
  </si>
  <si>
    <t>Завоз воды кл. Кислотные Дачи</t>
  </si>
  <si>
    <t>Завоз воды кл. Банная Гора</t>
  </si>
  <si>
    <t>Завоз воды кл. Запрудское</t>
  </si>
  <si>
    <t>Завоз воды кл. Закамское</t>
  </si>
  <si>
    <t>Завоз воды кл. Верхне-Курьинское</t>
  </si>
  <si>
    <t>Завоз воды кл. Заозерское</t>
  </si>
  <si>
    <t>Завоз воды кл. Заборное</t>
  </si>
  <si>
    <t>Содержание общественного туалета на кладбище  Северное -режим работы-7 час/день</t>
  </si>
  <si>
    <t>Содержание общественного туалета на кладбище  Южное -режим работы-2 час/день</t>
  </si>
  <si>
    <t>Содержание общественного туалета на кладбище   -режим работы-1 час/день</t>
  </si>
  <si>
    <t>Механизированная очистка дороги от снега (центральные, подъездные дороги)</t>
  </si>
  <si>
    <t xml:space="preserve">Механизированная очистка тротуаров от снега </t>
  </si>
  <si>
    <t>Распределение противогололедных материалов (ПСС) механизированным способом (центральные дороги)</t>
  </si>
  <si>
    <t>Механизированная очистка дороги от снега (внутрикладбищ дороги)</t>
  </si>
  <si>
    <t xml:space="preserve">Ручная очистка борта и прилотковой части подъездных дорог после механизированной уборки </t>
  </si>
  <si>
    <t>Посыпка песком посадочных площадок и тротуаров вручную</t>
  </si>
  <si>
    <t>Ручная уборка троуаров без обработки ПГМ</t>
  </si>
  <si>
    <t>Ручная уборка троуаров с обработой ПГМ</t>
  </si>
  <si>
    <t>Ручная очистка лотков от снега и льда вручную</t>
  </si>
  <si>
    <t>1м3</t>
  </si>
  <si>
    <t>Очистка от снега канав и лотков механизированно</t>
  </si>
  <si>
    <t>10м3</t>
  </si>
  <si>
    <t>Погрузка мусора строительного с погрузкой экскаваторами</t>
  </si>
  <si>
    <t>Прочее</t>
  </si>
  <si>
    <t>Прайс лист текущая цена</t>
  </si>
  <si>
    <t>1 чел/час</t>
  </si>
  <si>
    <t>ПМУП Полигон Приказ №47 от 16.11.2015</t>
  </si>
  <si>
    <t>Стоимость талона на свалку (мусор)</t>
  </si>
  <si>
    <t>ПМУП Полигон Приказ №39 от 09.10.2015</t>
  </si>
  <si>
    <t>Стоимость талона на свалку (снег)</t>
  </si>
  <si>
    <t>сметный расчет № 30</t>
  </si>
  <si>
    <t>Кошение газонов</t>
  </si>
  <si>
    <t>100м2</t>
  </si>
  <si>
    <t>Полив газона из шланга поливомоечной машины</t>
  </si>
  <si>
    <t>Протирка памятников</t>
  </si>
  <si>
    <t>Протирка скамей</t>
  </si>
  <si>
    <t>Откачка и вывоз содержимого бака биотуалета</t>
  </si>
  <si>
    <t>шт</t>
  </si>
  <si>
    <t>сметный расчет № 31</t>
  </si>
  <si>
    <t>Вырубка поросли на кладбищах</t>
  </si>
  <si>
    <t>1га/раз</t>
  </si>
  <si>
    <t>сметный расчет № 32</t>
  </si>
  <si>
    <t>Уборка аварийных и поваленных деревьев</t>
  </si>
  <si>
    <t>1 дерево</t>
  </si>
  <si>
    <t xml:space="preserve">РАЗМЕР  </t>
  </si>
  <si>
    <t>СТОИМОСТИ РАБОТ (УСЛУГ) ПО ОРГАНИЗАЦИИ РИТУАЛЬНЫХ УСЛУГ И СОДЕРЖАНИЮ МЕСТ ЗАХОРОНЕНИЯ</t>
  </si>
  <si>
    <t xml:space="preserve">Наименование работ </t>
  </si>
  <si>
    <t>Летний период (183 сут)</t>
  </si>
  <si>
    <t>Зимний период (182  сут)</t>
  </si>
  <si>
    <t>Содержание контрольно-пропускных пунктов</t>
  </si>
  <si>
    <t>Паспортизация мест погребения</t>
  </si>
  <si>
    <t>Инвентаризация мест погребения</t>
  </si>
  <si>
    <t>Аккаризация и дератизация мест погребения</t>
  </si>
  <si>
    <t>Организация перевозки (эвакуации) умерших из жилых помещений (при отсутствии супруга, близких родственников, иных родственников либо законного представителя умершего или при невозможности осуществить ими эвакуацию), а также с улиц, мест аварий и иных мест (за исключением медицинских и иных организаций, осуществляющих наряду с основной медицинскую деятельность</t>
  </si>
  <si>
    <t xml:space="preserve">Приложение 2 </t>
  </si>
  <si>
    <t>Организации автобусных перевозок граждан по территории кладбища "Северное" в выходные, праздничные дни и дни массового посещения кладбища (в религиозные праздники, дни поминовений</t>
  </si>
  <si>
    <t>1 эвакуация</t>
  </si>
  <si>
    <t>маш/час</t>
  </si>
  <si>
    <t>Ручная очистка канав и лотков от ила и грязи на кладбище "Северное" с вывозкой и утилизацией</t>
  </si>
  <si>
    <t>Проведение лабораторных исследований воды из открытых водоемов на кладбище "Северное"</t>
  </si>
  <si>
    <t>Промывка дренажной системы на кладбище "Северное"</t>
  </si>
  <si>
    <t>1 раз</t>
  </si>
  <si>
    <t>100 п.м.</t>
  </si>
  <si>
    <t>сезон</t>
  </si>
  <si>
    <t>Механизированная погрузка снега с вывозкой на 20 км и утилизацией на снежной свалке</t>
  </si>
  <si>
    <t>Корректировка существующих паспортов</t>
  </si>
  <si>
    <t xml:space="preserve">Ремонт элементов благоустройства мест захоронения </t>
  </si>
  <si>
    <t>Паспортизация мест захоронения</t>
  </si>
  <si>
    <t>Инвентаризация мест захоронения</t>
  </si>
  <si>
    <t>сметные расчеты</t>
  </si>
  <si>
    <t>Стоимость в ценах 2016 года ед. изм за расчетный период по уровням содержания, руб.</t>
  </si>
  <si>
    <t>Непредвиденные расходы</t>
  </si>
  <si>
    <t>по фактическим расходам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</si>
</sst>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EREGO~1/LOCALS~1/Temp/Rar$DIa0.633/&#1057;&#1086;&#1076;&#1077;&#1088;&#1078;&#1072;&#1085;&#1080;&#1077;%20&#1082;&#1083;&#1072;&#1076;&#1073;&#1080;&#1097;%20&#1085;&#1086;&#1074;%20&#1088;&#1072;&#1089;&#1095;&#1077;&#1090;%20&#1087;&#1086;%20&#1091;&#1088;&#1086;&#1074;&#1085;&#1103;&#1084;%20&#1074;%20&#1094;%2016%20&#1086;&#1090;%2006.04.15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Т"/>
      <sheetName val="Охрана"/>
      <sheetName val="ЛЕТО_мех"/>
      <sheetName val="ЛЕТО_руч"/>
      <sheetName val="ЗИМА_мех"/>
      <sheetName val="ЗИМА_руч"/>
      <sheetName val="Обеззар"/>
      <sheetName val="Компл ух"/>
      <sheetName val="Перевозка"/>
      <sheetName val="Вода"/>
      <sheetName val="Туалеты"/>
      <sheetName val="Деревья"/>
      <sheetName val="Поросль"/>
      <sheetName val="Кошен"/>
      <sheetName val="Свод кальк"/>
      <sheetName val="Общ"/>
      <sheetName val="Северное"/>
      <sheetName val="Ег"/>
      <sheetName val="Юж"/>
      <sheetName val="ВК"/>
      <sheetName val="ВМ"/>
      <sheetName val="Гол"/>
      <sheetName val="Заб"/>
      <sheetName val="Запр"/>
      <sheetName val="КисД"/>
      <sheetName val="БГ"/>
      <sheetName val="БГ (2)"/>
      <sheetName val="Блоч"/>
      <sheetName val="НК"/>
      <sheetName val="НовЛ"/>
      <sheetName val="Ок"/>
      <sheetName val="Зак"/>
      <sheetName val="Зао"/>
      <sheetName val="Лист17"/>
    </sheetNames>
    <sheetDataSet>
      <sheetData sheetId="0" refreshError="1"/>
      <sheetData sheetId="1" refreshError="1"/>
      <sheetData sheetId="2" refreshError="1">
        <row r="8">
          <cell r="B8" t="str">
            <v xml:space="preserve">Калькуляция № </v>
          </cell>
          <cell r="C8">
            <v>1</v>
          </cell>
        </row>
        <row r="17">
          <cell r="G17">
            <v>49.97</v>
          </cell>
        </row>
        <row r="20">
          <cell r="B20" t="str">
            <v xml:space="preserve">Калькуляция № </v>
          </cell>
          <cell r="C20">
            <v>2</v>
          </cell>
        </row>
        <row r="31">
          <cell r="G31">
            <v>85.58</v>
          </cell>
        </row>
        <row r="34">
          <cell r="B34" t="str">
            <v xml:space="preserve">Калькуляция № </v>
          </cell>
          <cell r="C34">
            <v>3</v>
          </cell>
        </row>
        <row r="43">
          <cell r="G43">
            <v>91.13</v>
          </cell>
        </row>
        <row r="47">
          <cell r="B47" t="str">
            <v xml:space="preserve">Калькуляция № </v>
          </cell>
          <cell r="C47">
            <v>4</v>
          </cell>
        </row>
        <row r="60">
          <cell r="G60">
            <v>2384.21</v>
          </cell>
        </row>
      </sheetData>
      <sheetData sheetId="3" refreshError="1">
        <row r="8">
          <cell r="B8" t="str">
            <v xml:space="preserve">Калькуляция № </v>
          </cell>
          <cell r="C8" t="str">
            <v>5.</v>
          </cell>
        </row>
        <row r="16">
          <cell r="G16">
            <v>185.05</v>
          </cell>
        </row>
        <row r="18">
          <cell r="B18" t="str">
            <v xml:space="preserve">Калькуляция № </v>
          </cell>
          <cell r="C18">
            <v>6</v>
          </cell>
        </row>
        <row r="26">
          <cell r="G26">
            <v>11.01</v>
          </cell>
        </row>
        <row r="28">
          <cell r="B28" t="str">
            <v xml:space="preserve">Калькуляция № </v>
          </cell>
          <cell r="C28">
            <v>7</v>
          </cell>
        </row>
        <row r="37">
          <cell r="G37">
            <v>1022.97</v>
          </cell>
        </row>
        <row r="39">
          <cell r="B39" t="str">
            <v xml:space="preserve">Калькуляция № </v>
          </cell>
          <cell r="C39">
            <v>8</v>
          </cell>
        </row>
        <row r="48">
          <cell r="G48">
            <v>247.82</v>
          </cell>
        </row>
        <row r="50">
          <cell r="B50" t="str">
            <v xml:space="preserve">Калькуляция № </v>
          </cell>
          <cell r="C50">
            <v>9</v>
          </cell>
        </row>
        <row r="58">
          <cell r="G58">
            <v>22.02</v>
          </cell>
        </row>
        <row r="61">
          <cell r="B61" t="str">
            <v xml:space="preserve">Калькуляция № </v>
          </cell>
          <cell r="C61">
            <v>10</v>
          </cell>
        </row>
        <row r="69">
          <cell r="G69">
            <v>92.24</v>
          </cell>
        </row>
        <row r="72">
          <cell r="B72" t="str">
            <v xml:space="preserve">Калькуляция № </v>
          </cell>
          <cell r="C72">
            <v>11</v>
          </cell>
        </row>
        <row r="80">
          <cell r="G80">
            <v>702.17</v>
          </cell>
        </row>
      </sheetData>
      <sheetData sheetId="4" refreshError="1">
        <row r="8">
          <cell r="B8" t="str">
            <v xml:space="preserve">Калькуляция № </v>
          </cell>
          <cell r="C8">
            <v>12</v>
          </cell>
        </row>
        <row r="17">
          <cell r="G17">
            <v>79.260000000000005</v>
          </cell>
        </row>
        <row r="20">
          <cell r="B20" t="str">
            <v xml:space="preserve">Калькуляция № </v>
          </cell>
          <cell r="C20">
            <v>13</v>
          </cell>
        </row>
        <row r="29">
          <cell r="G29">
            <v>124.25</v>
          </cell>
        </row>
        <row r="32">
          <cell r="B32" t="str">
            <v xml:space="preserve">Калькуляция № </v>
          </cell>
          <cell r="C32">
            <v>14</v>
          </cell>
        </row>
        <row r="43">
          <cell r="G43">
            <v>140.08000000000001</v>
          </cell>
        </row>
        <row r="59">
          <cell r="B59" t="str">
            <v xml:space="preserve">Калькуляция № </v>
          </cell>
          <cell r="C59">
            <v>16</v>
          </cell>
        </row>
        <row r="68">
          <cell r="G68">
            <v>191.41</v>
          </cell>
        </row>
      </sheetData>
      <sheetData sheetId="5" refreshError="1">
        <row r="8">
          <cell r="B8" t="str">
            <v>Калькуляция №</v>
          </cell>
          <cell r="C8">
            <v>17</v>
          </cell>
        </row>
        <row r="16">
          <cell r="G16">
            <v>127.22</v>
          </cell>
        </row>
        <row r="19">
          <cell r="B19" t="str">
            <v>Калькуляция №</v>
          </cell>
          <cell r="C19">
            <v>18</v>
          </cell>
        </row>
        <row r="29">
          <cell r="G29">
            <v>371.37</v>
          </cell>
        </row>
        <row r="32">
          <cell r="B32" t="str">
            <v>Калькуляция №</v>
          </cell>
          <cell r="C32">
            <v>19</v>
          </cell>
        </row>
        <row r="41">
          <cell r="G41">
            <v>1287.73</v>
          </cell>
        </row>
        <row r="43">
          <cell r="B43" t="str">
            <v xml:space="preserve">Калькуляция № </v>
          </cell>
          <cell r="C43">
            <v>20</v>
          </cell>
        </row>
        <row r="55">
          <cell r="G55">
            <v>1566.18</v>
          </cell>
        </row>
        <row r="59">
          <cell r="B59" t="str">
            <v xml:space="preserve">Калькуляция № </v>
          </cell>
          <cell r="C59">
            <v>21</v>
          </cell>
        </row>
        <row r="68">
          <cell r="G68">
            <v>95</v>
          </cell>
        </row>
      </sheetData>
      <sheetData sheetId="6" refreshError="1">
        <row r="5">
          <cell r="B5" t="str">
            <v xml:space="preserve">Калькуляция № </v>
          </cell>
          <cell r="C5">
            <v>22</v>
          </cell>
        </row>
        <row r="14">
          <cell r="G14">
            <v>13712.77</v>
          </cell>
        </row>
      </sheetData>
      <sheetData sheetId="7" refreshError="1">
        <row r="5">
          <cell r="B5" t="str">
            <v xml:space="preserve">Калькуляция № </v>
          </cell>
          <cell r="C5">
            <v>22</v>
          </cell>
        </row>
        <row r="13">
          <cell r="G13">
            <v>32217.37</v>
          </cell>
        </row>
      </sheetData>
      <sheetData sheetId="8" refreshError="1">
        <row r="5">
          <cell r="B5" t="str">
            <v>Калькуляция №</v>
          </cell>
          <cell r="C5">
            <v>23</v>
          </cell>
        </row>
        <row r="10">
          <cell r="H10">
            <v>66.88</v>
          </cell>
        </row>
        <row r="17">
          <cell r="C17" t="str">
            <v>Вывоз грязи, мусора на 12 км</v>
          </cell>
          <cell r="H17">
            <v>102.49</v>
          </cell>
        </row>
        <row r="18">
          <cell r="C18" t="str">
            <v>Вывоз грязи, мусора на 18 км</v>
          </cell>
          <cell r="H18">
            <v>122.33</v>
          </cell>
        </row>
        <row r="19">
          <cell r="C19" t="str">
            <v>Вывоз грязи, мусора на 19 км</v>
          </cell>
          <cell r="H19">
            <v>125.69</v>
          </cell>
        </row>
        <row r="20">
          <cell r="C20" t="str">
            <v>Вывоз грязи, мусора на 20 км</v>
          </cell>
          <cell r="H20">
            <v>128.96</v>
          </cell>
        </row>
        <row r="21">
          <cell r="C21" t="str">
            <v>Вывоз грязи, мусора на 22 км</v>
          </cell>
          <cell r="H21">
            <v>135.61000000000001</v>
          </cell>
        </row>
        <row r="22">
          <cell r="C22" t="str">
            <v>Вывоз грязи, мусора на 23 км</v>
          </cell>
          <cell r="H22">
            <v>138.87</v>
          </cell>
        </row>
        <row r="23">
          <cell r="C23" t="str">
            <v>Вывоз грязи, мусора на 25 км</v>
          </cell>
          <cell r="H23">
            <v>145.52000000000001</v>
          </cell>
        </row>
        <row r="24">
          <cell r="C24" t="str">
            <v>Вывоз грязи, мусора на 26 км</v>
          </cell>
          <cell r="H24">
            <v>148.80000000000001</v>
          </cell>
        </row>
        <row r="25">
          <cell r="C25" t="str">
            <v>Вывоз грязи, мусора на 27 км</v>
          </cell>
          <cell r="H25">
            <v>152.15</v>
          </cell>
        </row>
        <row r="26">
          <cell r="C26" t="str">
            <v>Вывоз грязи, мусора на 28 км</v>
          </cell>
          <cell r="H26">
            <v>155.43</v>
          </cell>
        </row>
        <row r="27">
          <cell r="C27" t="str">
            <v>Вывоз грязи, мусора на 30 км</v>
          </cell>
          <cell r="H27">
            <v>162.06</v>
          </cell>
        </row>
        <row r="28">
          <cell r="C28" t="str">
            <v>Вывоз грязи, мусора на 31 км</v>
          </cell>
          <cell r="H28">
            <v>165.34</v>
          </cell>
        </row>
        <row r="29">
          <cell r="C29" t="str">
            <v>Вывоз грязи, мусора на 32 км</v>
          </cell>
          <cell r="H29">
            <v>168.7</v>
          </cell>
        </row>
        <row r="30">
          <cell r="C30" t="str">
            <v>Вывоз грязи, мусора на 33 км</v>
          </cell>
          <cell r="H30">
            <v>171.99</v>
          </cell>
        </row>
        <row r="31">
          <cell r="C31" t="str">
            <v>Вывоз грязи, мусора на 35 км</v>
          </cell>
          <cell r="H31">
            <v>178.62</v>
          </cell>
        </row>
        <row r="32">
          <cell r="C32" t="str">
            <v>Вывоз грязи, мусора на 36 км</v>
          </cell>
          <cell r="H32">
            <v>181.9</v>
          </cell>
        </row>
        <row r="33">
          <cell r="C33" t="str">
            <v>Вывоз грязи, мусора на 37 км</v>
          </cell>
          <cell r="H33">
            <v>185.17</v>
          </cell>
        </row>
        <row r="34">
          <cell r="C34" t="str">
            <v>Вывоз грязи, мусора на 38 км</v>
          </cell>
          <cell r="H34">
            <v>188.53</v>
          </cell>
        </row>
        <row r="35">
          <cell r="C35" t="str">
            <v>Вывоз грязи, мусора на 39 км</v>
          </cell>
          <cell r="H35">
            <v>191.81</v>
          </cell>
        </row>
        <row r="36">
          <cell r="C36" t="str">
            <v>Вывоз грязи, мусора на 40 км</v>
          </cell>
          <cell r="H36">
            <v>195.17</v>
          </cell>
        </row>
        <row r="37">
          <cell r="C37" t="str">
            <v>Вывоз грязи, мусора на 43 км</v>
          </cell>
          <cell r="H37">
            <v>205.08</v>
          </cell>
        </row>
        <row r="38">
          <cell r="C38" t="str">
            <v>Вывоз грязи, мусора на 46 км</v>
          </cell>
          <cell r="H38">
            <v>215</v>
          </cell>
        </row>
        <row r="39">
          <cell r="C39" t="str">
            <v>Вывоз грязи, мусора на 47 км</v>
          </cell>
          <cell r="H39">
            <v>218.28</v>
          </cell>
        </row>
      </sheetData>
      <sheetData sheetId="9" refreshError="1">
        <row r="5">
          <cell r="A5" t="str">
            <v xml:space="preserve">Калькуляция № </v>
          </cell>
          <cell r="C5">
            <v>25</v>
          </cell>
        </row>
        <row r="17">
          <cell r="G17">
            <v>34128.160000000003</v>
          </cell>
        </row>
        <row r="19">
          <cell r="G19">
            <v>15946.619999999999</v>
          </cell>
        </row>
        <row r="21">
          <cell r="G21">
            <v>28118.370000000003</v>
          </cell>
        </row>
        <row r="23">
          <cell r="G23">
            <v>33883.24</v>
          </cell>
        </row>
        <row r="25">
          <cell r="G25">
            <v>19948.7</v>
          </cell>
        </row>
        <row r="27">
          <cell r="G27">
            <v>31674.799999999999</v>
          </cell>
        </row>
        <row r="29">
          <cell r="G29">
            <v>21164.34</v>
          </cell>
        </row>
        <row r="31">
          <cell r="G31">
            <v>33962.659999999996</v>
          </cell>
        </row>
        <row r="33">
          <cell r="G33">
            <v>24864.179999999997</v>
          </cell>
        </row>
      </sheetData>
      <sheetData sheetId="10" refreshError="1">
        <row r="5">
          <cell r="B5" t="str">
            <v xml:space="preserve">Калькуляция № </v>
          </cell>
          <cell r="C5">
            <v>27</v>
          </cell>
        </row>
        <row r="14">
          <cell r="G14">
            <v>29130.01</v>
          </cell>
        </row>
        <row r="17">
          <cell r="B17" t="str">
            <v xml:space="preserve">Калькуляция № </v>
          </cell>
          <cell r="C17">
            <v>28</v>
          </cell>
        </row>
        <row r="26">
          <cell r="G26">
            <v>8322.86</v>
          </cell>
        </row>
        <row r="29">
          <cell r="B29" t="str">
            <v xml:space="preserve">Калькуляция № </v>
          </cell>
          <cell r="C29">
            <v>29</v>
          </cell>
        </row>
        <row r="38">
          <cell r="G38">
            <v>4192.43</v>
          </cell>
        </row>
      </sheetData>
      <sheetData sheetId="11" refreshError="1">
        <row r="56">
          <cell r="J56">
            <v>2404</v>
          </cell>
        </row>
      </sheetData>
      <sheetData sheetId="12" refreshError="1">
        <row r="55">
          <cell r="J55">
            <v>144804</v>
          </cell>
        </row>
      </sheetData>
      <sheetData sheetId="13" refreshError="1">
        <row r="42">
          <cell r="J42">
            <v>374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89"/>
  <sheetViews>
    <sheetView tabSelected="1" topLeftCell="A82" workbookViewId="0">
      <selection activeCell="A109" sqref="A109:XFD109"/>
    </sheetView>
  </sheetViews>
  <sheetFormatPr defaultRowHeight="16.5"/>
  <cols>
    <col min="1" max="1" width="6.140625" style="1" customWidth="1"/>
    <col min="2" max="2" width="11.28515625" style="2" hidden="1" customWidth="1"/>
    <col min="3" max="3" width="46.42578125" style="1" customWidth="1"/>
    <col min="4" max="4" width="10.42578125" style="1" customWidth="1"/>
    <col min="5" max="5" width="9.5703125" style="1" hidden="1" customWidth="1"/>
    <col min="6" max="6" width="8.5703125" style="1" hidden="1" customWidth="1"/>
    <col min="7" max="7" width="7" style="1" hidden="1" customWidth="1"/>
    <col min="8" max="8" width="12.85546875" style="1" customWidth="1"/>
    <col min="9" max="9" width="7.28515625" style="1" hidden="1" customWidth="1"/>
    <col min="10" max="10" width="6.7109375" style="1" hidden="1" customWidth="1"/>
    <col min="11" max="11" width="12.140625" style="1" customWidth="1"/>
    <col min="12" max="12" width="7.85546875" style="1" hidden="1" customWidth="1"/>
    <col min="13" max="13" width="6.28515625" style="1" hidden="1" customWidth="1"/>
    <col min="14" max="14" width="11.5703125" style="1" customWidth="1"/>
    <col min="15" max="16384" width="9.140625" style="1"/>
  </cols>
  <sheetData>
    <row r="1" spans="1:27">
      <c r="H1" s="32" t="s">
        <v>87</v>
      </c>
      <c r="I1" s="32"/>
      <c r="J1" s="32"/>
      <c r="K1" s="32"/>
      <c r="L1" s="32"/>
      <c r="M1" s="32"/>
      <c r="N1" s="32"/>
    </row>
    <row r="3" spans="1:27" ht="21" customHeight="1">
      <c r="A3" s="39" t="s">
        <v>77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27" ht="41.25" customHeight="1">
      <c r="A4" s="39" t="s">
        <v>78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27" ht="16.5" hidden="1" customHeight="1">
      <c r="A5" s="40" t="s">
        <v>0</v>
      </c>
      <c r="B5" s="40"/>
      <c r="C5" s="3">
        <v>6</v>
      </c>
      <c r="D5" s="4"/>
      <c r="E5" s="5"/>
      <c r="F5" s="5"/>
      <c r="G5" s="5"/>
      <c r="H5" s="5"/>
      <c r="I5" s="4"/>
      <c r="J5" s="4"/>
      <c r="K5" s="4"/>
      <c r="L5" s="4"/>
      <c r="M5" s="4"/>
      <c r="N5" s="4"/>
    </row>
    <row r="6" spans="1:27" ht="43.5" hidden="1" customHeight="1">
      <c r="A6" s="16" t="s">
        <v>1</v>
      </c>
      <c r="B6" s="16"/>
      <c r="C6" s="3">
        <v>183</v>
      </c>
      <c r="D6" s="41" t="s">
        <v>2</v>
      </c>
      <c r="E6" s="41"/>
      <c r="F6" s="6">
        <v>183</v>
      </c>
      <c r="G6" s="5"/>
      <c r="H6" s="5"/>
      <c r="I6" s="4"/>
      <c r="J6" s="4"/>
      <c r="K6" s="4"/>
      <c r="L6" s="4"/>
      <c r="M6" s="4"/>
      <c r="N6" s="4"/>
    </row>
    <row r="7" spans="1:27" ht="50.25" customHeight="1">
      <c r="A7" s="42" t="s">
        <v>3</v>
      </c>
      <c r="B7" s="42" t="s">
        <v>4</v>
      </c>
      <c r="C7" s="42" t="s">
        <v>79</v>
      </c>
      <c r="D7" s="42" t="s">
        <v>5</v>
      </c>
      <c r="E7" s="42" t="s">
        <v>6</v>
      </c>
      <c r="F7" s="7"/>
      <c r="G7" s="7"/>
      <c r="H7" s="43" t="s">
        <v>103</v>
      </c>
      <c r="I7" s="43"/>
      <c r="J7" s="43"/>
      <c r="K7" s="43"/>
      <c r="L7" s="43"/>
      <c r="M7" s="43"/>
      <c r="N7" s="43"/>
      <c r="S7" s="33"/>
      <c r="T7" s="33"/>
      <c r="U7" s="33"/>
      <c r="V7" s="33"/>
      <c r="W7" s="33"/>
      <c r="X7" s="33"/>
      <c r="Y7" s="33"/>
      <c r="Z7" s="33"/>
      <c r="AA7" s="33"/>
    </row>
    <row r="8" spans="1:27" ht="30.75" customHeight="1">
      <c r="A8" s="42"/>
      <c r="B8" s="42"/>
      <c r="C8" s="42"/>
      <c r="D8" s="42"/>
      <c r="E8" s="42"/>
      <c r="F8" s="8" t="s">
        <v>10</v>
      </c>
      <c r="G8" s="8" t="s">
        <v>11</v>
      </c>
      <c r="H8" s="19" t="s">
        <v>7</v>
      </c>
      <c r="I8" s="19" t="s">
        <v>10</v>
      </c>
      <c r="J8" s="19" t="s">
        <v>11</v>
      </c>
      <c r="K8" s="19" t="s">
        <v>8</v>
      </c>
      <c r="L8" s="19" t="s">
        <v>10</v>
      </c>
      <c r="M8" s="19" t="s">
        <v>11</v>
      </c>
      <c r="N8" s="19" t="s">
        <v>9</v>
      </c>
    </row>
    <row r="9" spans="1:27" ht="21.75" customHeight="1">
      <c r="A9" s="34" t="s">
        <v>80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27" ht="45">
      <c r="A10" s="9">
        <v>1</v>
      </c>
      <c r="B10" s="10" t="str">
        <f>[1]ЛЕТО_мех!B8&amp;[1]ЛЕТО_мех!C8</f>
        <v>Калькуляция № 1</v>
      </c>
      <c r="C10" s="11" t="s">
        <v>12</v>
      </c>
      <c r="D10" s="9" t="s">
        <v>13</v>
      </c>
      <c r="E10" s="12">
        <f>[1]ЛЕТО_мех!G17</f>
        <v>49.97</v>
      </c>
      <c r="F10" s="9">
        <f>ROUND(1/7,2)</f>
        <v>0.14000000000000001</v>
      </c>
      <c r="G10" s="9">
        <f>ROUND(F10*$C$6,0)</f>
        <v>26</v>
      </c>
      <c r="H10" s="14">
        <f t="shared" ref="H10:H19" si="0">ROUND(E10*G10,2)</f>
        <v>1299.22</v>
      </c>
      <c r="I10" s="9">
        <f>ROUND(1/3,2)</f>
        <v>0.33</v>
      </c>
      <c r="J10" s="9">
        <f t="shared" ref="J10:J16" si="1">ROUND(I10*$C$6,0)</f>
        <v>60</v>
      </c>
      <c r="K10" s="9">
        <f t="shared" ref="K10:K19" si="2">ROUND(J10*E10,2)</f>
        <v>2998.2</v>
      </c>
      <c r="L10" s="9">
        <f>ROUND(1/2,2)</f>
        <v>0.5</v>
      </c>
      <c r="M10" s="9">
        <f t="shared" ref="M10:M16" si="3">ROUND(L10*$C$6,0)</f>
        <v>92</v>
      </c>
      <c r="N10" s="9">
        <f t="shared" ref="N10:N19" si="4">ROUND(E10*M10,2)</f>
        <v>4597.24</v>
      </c>
    </row>
    <row r="11" spans="1:27" ht="45">
      <c r="A11" s="9">
        <v>2</v>
      </c>
      <c r="B11" s="10" t="str">
        <f>[1]ЛЕТО_мех!B20&amp;[1]ЛЕТО_мех!C20</f>
        <v>Калькуляция № 2</v>
      </c>
      <c r="C11" s="11" t="s">
        <v>14</v>
      </c>
      <c r="D11" s="9" t="s">
        <v>13</v>
      </c>
      <c r="E11" s="12">
        <f>[1]ЛЕТО_мех!G31</f>
        <v>85.58</v>
      </c>
      <c r="F11" s="9">
        <f>ROUND(1/30,2)</f>
        <v>0.03</v>
      </c>
      <c r="G11" s="9">
        <f>ROUND(F11*$C$6,0)</f>
        <v>5</v>
      </c>
      <c r="H11" s="14">
        <f t="shared" si="0"/>
        <v>427.9</v>
      </c>
      <c r="I11" s="9">
        <f>ROUND(1/15,2)</f>
        <v>7.0000000000000007E-2</v>
      </c>
      <c r="J11" s="9">
        <f t="shared" si="1"/>
        <v>13</v>
      </c>
      <c r="K11" s="9">
        <f t="shared" si="2"/>
        <v>1112.54</v>
      </c>
      <c r="L11" s="9">
        <f>ROUND(1/7,2)</f>
        <v>0.14000000000000001</v>
      </c>
      <c r="M11" s="9">
        <f t="shared" si="3"/>
        <v>26</v>
      </c>
      <c r="N11" s="9">
        <f t="shared" si="4"/>
        <v>2225.08</v>
      </c>
    </row>
    <row r="12" spans="1:27" ht="37.5" customHeight="1">
      <c r="A12" s="9">
        <v>3</v>
      </c>
      <c r="B12" s="10" t="str">
        <f>B10</f>
        <v>Калькуляция № 1</v>
      </c>
      <c r="C12" s="11" t="s">
        <v>15</v>
      </c>
      <c r="D12" s="9" t="s">
        <v>13</v>
      </c>
      <c r="E12" s="12">
        <f>E10</f>
        <v>49.97</v>
      </c>
      <c r="F12" s="9">
        <f>ROUND(1/30,2)</f>
        <v>0.03</v>
      </c>
      <c r="G12" s="9">
        <f>ROUND(F12*$C$6,0)</f>
        <v>5</v>
      </c>
      <c r="H12" s="14">
        <f t="shared" si="0"/>
        <v>249.85</v>
      </c>
      <c r="I12" s="9">
        <f>ROUND(3/30,2)</f>
        <v>0.1</v>
      </c>
      <c r="J12" s="9">
        <f t="shared" si="1"/>
        <v>18</v>
      </c>
      <c r="K12" s="9">
        <f t="shared" si="2"/>
        <v>899.46</v>
      </c>
      <c r="L12" s="9">
        <f>ROUND(1/5,2)</f>
        <v>0.2</v>
      </c>
      <c r="M12" s="9">
        <f t="shared" si="3"/>
        <v>37</v>
      </c>
      <c r="N12" s="9">
        <f t="shared" si="4"/>
        <v>1848.89</v>
      </c>
    </row>
    <row r="13" spans="1:27" ht="45">
      <c r="A13" s="9">
        <v>4</v>
      </c>
      <c r="B13" s="10" t="str">
        <f>B11</f>
        <v>Калькуляция № 2</v>
      </c>
      <c r="C13" s="11" t="s">
        <v>16</v>
      </c>
      <c r="D13" s="9" t="s">
        <v>13</v>
      </c>
      <c r="E13" s="12">
        <f>[1]ЛЕТО_мех!G31</f>
        <v>85.58</v>
      </c>
      <c r="F13" s="9"/>
      <c r="G13" s="9">
        <v>2</v>
      </c>
      <c r="H13" s="14">
        <f t="shared" si="0"/>
        <v>171.16</v>
      </c>
      <c r="I13" s="9">
        <f>ROUND(1/30,2)</f>
        <v>0.03</v>
      </c>
      <c r="J13" s="9">
        <f t="shared" si="1"/>
        <v>5</v>
      </c>
      <c r="K13" s="9">
        <f t="shared" si="2"/>
        <v>427.9</v>
      </c>
      <c r="L13" s="9">
        <f>ROUND(1/15,2)</f>
        <v>7.0000000000000007E-2</v>
      </c>
      <c r="M13" s="9">
        <f t="shared" si="3"/>
        <v>13</v>
      </c>
      <c r="N13" s="9">
        <f t="shared" si="4"/>
        <v>1112.54</v>
      </c>
    </row>
    <row r="14" spans="1:27" ht="18" customHeight="1">
      <c r="A14" s="9">
        <v>5</v>
      </c>
      <c r="B14" s="10" t="str">
        <f>[1]ЛЕТО_мех!B34&amp;[1]ЛЕТО_мех!C34</f>
        <v>Калькуляция № 3</v>
      </c>
      <c r="C14" s="11" t="s">
        <v>17</v>
      </c>
      <c r="D14" s="9" t="s">
        <v>13</v>
      </c>
      <c r="E14" s="13">
        <f>[1]ЛЕТО_мех!G43</f>
        <v>91.13</v>
      </c>
      <c r="F14" s="9">
        <f>ROUND(1/30,2)</f>
        <v>0.03</v>
      </c>
      <c r="G14" s="9">
        <f>ROUND(F14*$C$6,0)</f>
        <v>5</v>
      </c>
      <c r="H14" s="14">
        <f t="shared" si="0"/>
        <v>455.65</v>
      </c>
      <c r="I14" s="9">
        <f>ROUND(3/30,2)</f>
        <v>0.1</v>
      </c>
      <c r="J14" s="9">
        <f t="shared" si="1"/>
        <v>18</v>
      </c>
      <c r="K14" s="9">
        <f t="shared" si="2"/>
        <v>1640.34</v>
      </c>
      <c r="L14" s="9">
        <f>ROUND(1/5,2)</f>
        <v>0.2</v>
      </c>
      <c r="M14" s="9">
        <f t="shared" si="3"/>
        <v>37</v>
      </c>
      <c r="N14" s="9">
        <f t="shared" si="4"/>
        <v>3371.81</v>
      </c>
    </row>
    <row r="15" spans="1:27" ht="18" customHeight="1">
      <c r="A15" s="9">
        <v>6</v>
      </c>
      <c r="B15" s="10" t="str">
        <f>[1]ЛЕТО_руч!B8&amp;[1]ЛЕТО_руч!C8</f>
        <v>Калькуляция № 5.</v>
      </c>
      <c r="C15" s="11" t="s">
        <v>18</v>
      </c>
      <c r="D15" s="9" t="s">
        <v>13</v>
      </c>
      <c r="E15" s="13">
        <f>[1]ЛЕТО_руч!G16</f>
        <v>185.05</v>
      </c>
      <c r="F15" s="9">
        <f>ROUND(1/7,2)</f>
        <v>0.14000000000000001</v>
      </c>
      <c r="G15" s="9">
        <f>ROUND(F15*$C$6,0)</f>
        <v>26</v>
      </c>
      <c r="H15" s="14">
        <f t="shared" si="0"/>
        <v>4811.3</v>
      </c>
      <c r="I15" s="9">
        <f>ROUND(1/3,2)</f>
        <v>0.33</v>
      </c>
      <c r="J15" s="9">
        <f t="shared" si="1"/>
        <v>60</v>
      </c>
      <c r="K15" s="9">
        <f t="shared" si="2"/>
        <v>11103</v>
      </c>
      <c r="L15" s="9">
        <f>ROUND(1/2,2)</f>
        <v>0.5</v>
      </c>
      <c r="M15" s="9">
        <f t="shared" si="3"/>
        <v>92</v>
      </c>
      <c r="N15" s="9">
        <f t="shared" si="4"/>
        <v>17024.599999999999</v>
      </c>
    </row>
    <row r="16" spans="1:27" ht="18" customHeight="1">
      <c r="A16" s="9">
        <v>7</v>
      </c>
      <c r="B16" s="10" t="str">
        <f>[1]ЛЕТО_руч!B18&amp;[1]ЛЕТО_руч!C18</f>
        <v>Калькуляция № 6</v>
      </c>
      <c r="C16" s="11" t="s">
        <v>19</v>
      </c>
      <c r="D16" s="9" t="s">
        <v>20</v>
      </c>
      <c r="E16" s="13">
        <f>[1]ЛЕТО_руч!G26</f>
        <v>11.01</v>
      </c>
      <c r="F16" s="9">
        <f>ROUND(1/3,2)</f>
        <v>0.33</v>
      </c>
      <c r="G16" s="9">
        <f>ROUND(F16*$C$6,0)</f>
        <v>60</v>
      </c>
      <c r="H16" s="14">
        <f t="shared" si="0"/>
        <v>660.6</v>
      </c>
      <c r="I16" s="9">
        <f>ROUND(1/2,2)</f>
        <v>0.5</v>
      </c>
      <c r="J16" s="9">
        <f t="shared" si="1"/>
        <v>92</v>
      </c>
      <c r="K16" s="9">
        <f t="shared" si="2"/>
        <v>1012.92</v>
      </c>
      <c r="L16" s="9">
        <f>ROUND(1/1,2)</f>
        <v>1</v>
      </c>
      <c r="M16" s="9">
        <f t="shared" si="3"/>
        <v>183</v>
      </c>
      <c r="N16" s="9">
        <f t="shared" si="4"/>
        <v>2014.83</v>
      </c>
    </row>
    <row r="17" spans="1:14" ht="18" customHeight="1">
      <c r="A17" s="9">
        <v>8</v>
      </c>
      <c r="B17" s="10" t="str">
        <f>[1]ЛЕТО_руч!B28&amp;[1]ЛЕТО_руч!C28</f>
        <v>Калькуляция № 7</v>
      </c>
      <c r="C17" s="11" t="s">
        <v>21</v>
      </c>
      <c r="D17" s="9" t="s">
        <v>22</v>
      </c>
      <c r="E17" s="13">
        <f>[1]ЛЕТО_руч!G37</f>
        <v>1022.97</v>
      </c>
      <c r="F17" s="9"/>
      <c r="G17" s="9">
        <v>1</v>
      </c>
      <c r="H17" s="14">
        <f t="shared" si="0"/>
        <v>1022.97</v>
      </c>
      <c r="I17" s="9"/>
      <c r="J17" s="9">
        <v>1</v>
      </c>
      <c r="K17" s="9">
        <f t="shared" si="2"/>
        <v>1022.97</v>
      </c>
      <c r="L17" s="9"/>
      <c r="M17" s="9">
        <v>2</v>
      </c>
      <c r="N17" s="9">
        <f t="shared" si="4"/>
        <v>2045.94</v>
      </c>
    </row>
    <row r="18" spans="1:14" ht="18" customHeight="1">
      <c r="A18" s="9">
        <v>9</v>
      </c>
      <c r="B18" s="10" t="str">
        <f>[1]ЛЕТО_руч!B39&amp;[1]ЛЕТО_руч!C39</f>
        <v>Калькуляция № 8</v>
      </c>
      <c r="C18" s="11" t="s">
        <v>23</v>
      </c>
      <c r="D18" s="9" t="s">
        <v>24</v>
      </c>
      <c r="E18" s="13">
        <f>[1]ЛЕТО_руч!G48</f>
        <v>247.82</v>
      </c>
      <c r="F18" s="9">
        <f>ROUND(1/5,2)</f>
        <v>0.2</v>
      </c>
      <c r="G18" s="9">
        <f>ROUND(F18*$C$6,0)</f>
        <v>37</v>
      </c>
      <c r="H18" s="14">
        <f t="shared" si="0"/>
        <v>9169.34</v>
      </c>
      <c r="I18" s="9">
        <f>ROUND(1/3,2)</f>
        <v>0.33</v>
      </c>
      <c r="J18" s="9">
        <f>ROUND(I18*$C$6,0)</f>
        <v>60</v>
      </c>
      <c r="K18" s="9">
        <f t="shared" si="2"/>
        <v>14869.2</v>
      </c>
      <c r="L18" s="9">
        <f>ROUND(1/2,2)</f>
        <v>0.5</v>
      </c>
      <c r="M18" s="9">
        <f>ROUND(L18*$C$6,0)</f>
        <v>92</v>
      </c>
      <c r="N18" s="9">
        <f t="shared" si="4"/>
        <v>22799.439999999999</v>
      </c>
    </row>
    <row r="19" spans="1:14" ht="18" customHeight="1">
      <c r="A19" s="9">
        <v>10</v>
      </c>
      <c r="B19" s="10" t="str">
        <f>[1]ЛЕТО_руч!B50&amp;[1]ЛЕТО_руч!C50</f>
        <v>Калькуляция № 9</v>
      </c>
      <c r="C19" s="11" t="s">
        <v>25</v>
      </c>
      <c r="D19" s="9" t="s">
        <v>26</v>
      </c>
      <c r="E19" s="13">
        <f>[1]ЛЕТО_руч!G58</f>
        <v>22.02</v>
      </c>
      <c r="F19" s="9"/>
      <c r="G19" s="9">
        <v>1</v>
      </c>
      <c r="H19" s="14">
        <f t="shared" si="0"/>
        <v>22.02</v>
      </c>
      <c r="I19" s="9"/>
      <c r="J19" s="9">
        <v>1</v>
      </c>
      <c r="K19" s="9">
        <f t="shared" si="2"/>
        <v>22.02</v>
      </c>
      <c r="L19" s="9"/>
      <c r="M19" s="9">
        <v>1</v>
      </c>
      <c r="N19" s="9">
        <f t="shared" si="4"/>
        <v>22.02</v>
      </c>
    </row>
    <row r="20" spans="1:14" ht="30">
      <c r="A20" s="9">
        <v>11</v>
      </c>
      <c r="B20" s="10"/>
      <c r="C20" s="11" t="s">
        <v>91</v>
      </c>
      <c r="D20" s="9" t="s">
        <v>26</v>
      </c>
      <c r="E20" s="13"/>
      <c r="F20" s="9"/>
      <c r="G20" s="9"/>
      <c r="H20" s="14">
        <v>37.409999999999997</v>
      </c>
      <c r="I20" s="9"/>
      <c r="J20" s="9"/>
      <c r="K20" s="9">
        <v>37.409999999999997</v>
      </c>
      <c r="L20" s="9"/>
      <c r="M20" s="9"/>
      <c r="N20" s="9">
        <v>37.409999999999997</v>
      </c>
    </row>
    <row r="21" spans="1:14" ht="25.5">
      <c r="A21" s="9">
        <v>12</v>
      </c>
      <c r="B21" s="10" t="str">
        <f>[1]ЛЕТО_руч!B61&amp;[1]ЛЕТО_руч!C61</f>
        <v>Калькуляция № 10</v>
      </c>
      <c r="C21" s="11" t="s">
        <v>27</v>
      </c>
      <c r="D21" s="9" t="s">
        <v>28</v>
      </c>
      <c r="E21" s="13">
        <f>[1]ЛЕТО_руч!G69</f>
        <v>92.24</v>
      </c>
      <c r="F21" s="9"/>
      <c r="G21" s="9"/>
      <c r="H21" s="14">
        <f>E21</f>
        <v>92.24</v>
      </c>
      <c r="I21" s="9"/>
      <c r="J21" s="9"/>
      <c r="K21" s="14">
        <f>E21</f>
        <v>92.24</v>
      </c>
      <c r="L21" s="9"/>
      <c r="M21" s="9"/>
      <c r="N21" s="14">
        <f>E21</f>
        <v>92.24</v>
      </c>
    </row>
    <row r="22" spans="1:14" ht="30">
      <c r="A22" s="9">
        <v>13</v>
      </c>
      <c r="B22" s="10" t="str">
        <f>[1]Обеззар!B5&amp;[1]Обеззар!C5</f>
        <v>Калькуляция № 22</v>
      </c>
      <c r="C22" s="11" t="s">
        <v>29</v>
      </c>
      <c r="D22" s="25" t="s">
        <v>96</v>
      </c>
      <c r="E22" s="13">
        <f>[1]Обеззар!G14</f>
        <v>13712.77</v>
      </c>
      <c r="F22" s="9"/>
      <c r="G22" s="9">
        <v>6</v>
      </c>
      <c r="H22" s="14">
        <f>ROUND(E22*G22,2)</f>
        <v>82276.62</v>
      </c>
      <c r="I22" s="9"/>
      <c r="J22" s="9">
        <v>6</v>
      </c>
      <c r="K22" s="9">
        <f>ROUND(J22*E22,2)</f>
        <v>82276.62</v>
      </c>
      <c r="L22" s="9"/>
      <c r="M22" s="9">
        <v>6</v>
      </c>
      <c r="N22" s="9">
        <f>ROUND(E22*M22,2)</f>
        <v>82276.62</v>
      </c>
    </row>
    <row r="23" spans="1:14" ht="36.75" customHeight="1">
      <c r="A23" s="9">
        <v>14</v>
      </c>
      <c r="B23" s="10"/>
      <c r="C23" s="11" t="s">
        <v>92</v>
      </c>
      <c r="D23" s="9" t="s">
        <v>94</v>
      </c>
      <c r="E23" s="13"/>
      <c r="F23" s="9"/>
      <c r="G23" s="9"/>
      <c r="H23" s="14">
        <v>3931.58</v>
      </c>
      <c r="I23" s="9"/>
      <c r="J23" s="9"/>
      <c r="K23" s="14">
        <v>3931.58</v>
      </c>
      <c r="L23" s="14">
        <v>3931.58</v>
      </c>
      <c r="M23" s="14">
        <v>3931.58</v>
      </c>
      <c r="N23" s="14">
        <v>3931.58</v>
      </c>
    </row>
    <row r="24" spans="1:14" ht="30">
      <c r="A24" s="9">
        <v>15</v>
      </c>
      <c r="B24" s="10"/>
      <c r="C24" s="11" t="s">
        <v>93</v>
      </c>
      <c r="D24" s="9" t="s">
        <v>95</v>
      </c>
      <c r="E24" s="13"/>
      <c r="F24" s="9"/>
      <c r="G24" s="9"/>
      <c r="H24" s="14">
        <v>141853.70000000001</v>
      </c>
      <c r="I24" s="9"/>
      <c r="J24" s="9"/>
      <c r="K24" s="14">
        <v>141853.70000000001</v>
      </c>
      <c r="L24" s="14">
        <v>141853.70000000001</v>
      </c>
      <c r="M24" s="14">
        <v>141853.70000000001</v>
      </c>
      <c r="N24" s="14">
        <v>141853.70000000001</v>
      </c>
    </row>
    <row r="25" spans="1:14" ht="25.5">
      <c r="A25" s="9">
        <v>16</v>
      </c>
      <c r="B25" s="10" t="str">
        <f>'[1]Компл ух'!B5&amp;'[1]Компл ух'!C5</f>
        <v>Калькуляция № 22</v>
      </c>
      <c r="C25" s="11" t="s">
        <v>30</v>
      </c>
      <c r="D25" s="9" t="s">
        <v>24</v>
      </c>
      <c r="E25" s="13">
        <f>'[1]Компл ух'!G13</f>
        <v>32217.37</v>
      </c>
      <c r="F25" s="9"/>
      <c r="G25" s="9">
        <v>1</v>
      </c>
      <c r="H25" s="14">
        <f>ROUND(E25*G25,2)</f>
        <v>32217.37</v>
      </c>
      <c r="I25" s="9"/>
      <c r="J25" s="9">
        <v>1</v>
      </c>
      <c r="K25" s="9">
        <f>ROUND(J25*E25,2)</f>
        <v>32217.37</v>
      </c>
      <c r="L25" s="9"/>
      <c r="M25" s="9">
        <v>1</v>
      </c>
      <c r="N25" s="9">
        <f>ROUND(E25*M25,2)</f>
        <v>32217.37</v>
      </c>
    </row>
    <row r="26" spans="1:14" ht="15.75" customHeight="1">
      <c r="A26" s="9">
        <v>17</v>
      </c>
      <c r="B26" s="10" t="str">
        <f>[1]Вода!A5&amp;[1]Вода!C5</f>
        <v>Калькуляция № 25</v>
      </c>
      <c r="C26" s="11" t="s">
        <v>31</v>
      </c>
      <c r="D26" s="9" t="s">
        <v>96</v>
      </c>
      <c r="E26" s="13">
        <f>[1]Вода!G17</f>
        <v>34128.160000000003</v>
      </c>
      <c r="F26" s="9"/>
      <c r="G26" s="9">
        <v>6</v>
      </c>
      <c r="H26" s="14">
        <v>213942.48</v>
      </c>
      <c r="I26" s="9"/>
      <c r="J26" s="9">
        <v>6</v>
      </c>
      <c r="K26" s="14">
        <v>213942.48</v>
      </c>
      <c r="L26" s="14">
        <v>213942.48</v>
      </c>
      <c r="M26" s="14">
        <v>213942.48</v>
      </c>
      <c r="N26" s="14">
        <v>213942.48</v>
      </c>
    </row>
    <row r="27" spans="1:14" ht="15.75" customHeight="1">
      <c r="A27" s="9">
        <v>18</v>
      </c>
      <c r="B27" s="10" t="str">
        <f>[1]Вода!A5&amp;[1]Вода!C5</f>
        <v>Калькуляция № 25</v>
      </c>
      <c r="C27" s="11" t="s">
        <v>32</v>
      </c>
      <c r="D27" s="9" t="s">
        <v>96</v>
      </c>
      <c r="E27" s="13">
        <f>[1]Вода!G19</f>
        <v>15946.619999999999</v>
      </c>
      <c r="F27" s="9"/>
      <c r="G27" s="9">
        <v>6</v>
      </c>
      <c r="H27" s="14">
        <f t="shared" ref="H27:H34" si="5">ROUND(E27*G27,0)</f>
        <v>95680</v>
      </c>
      <c r="I27" s="9"/>
      <c r="J27" s="9">
        <v>6</v>
      </c>
      <c r="K27" s="9">
        <f t="shared" ref="K27:K34" si="6">ROUND(J27*E27,0)</f>
        <v>95680</v>
      </c>
      <c r="L27" s="9"/>
      <c r="M27" s="9">
        <v>6</v>
      </c>
      <c r="N27" s="9">
        <f t="shared" ref="N27:N34" si="7">ROUND(E27*M27,0)</f>
        <v>95680</v>
      </c>
    </row>
    <row r="28" spans="1:14" ht="15.75" customHeight="1">
      <c r="A28" s="9">
        <v>19</v>
      </c>
      <c r="B28" s="10" t="str">
        <f>[1]Вода!A5&amp;[1]Вода!C5</f>
        <v>Калькуляция № 25</v>
      </c>
      <c r="C28" s="11" t="s">
        <v>33</v>
      </c>
      <c r="D28" s="9" t="s">
        <v>96</v>
      </c>
      <c r="E28" s="13">
        <f>[1]Вода!G21</f>
        <v>28118.370000000003</v>
      </c>
      <c r="F28" s="9"/>
      <c r="G28" s="9">
        <v>6</v>
      </c>
      <c r="H28" s="14">
        <f t="shared" si="5"/>
        <v>168710</v>
      </c>
      <c r="I28" s="9"/>
      <c r="J28" s="9">
        <v>6</v>
      </c>
      <c r="K28" s="9">
        <f t="shared" si="6"/>
        <v>168710</v>
      </c>
      <c r="L28" s="9"/>
      <c r="M28" s="9">
        <v>6</v>
      </c>
      <c r="N28" s="9">
        <f t="shared" si="7"/>
        <v>168710</v>
      </c>
    </row>
    <row r="29" spans="1:14" ht="15.75" customHeight="1">
      <c r="A29" s="9">
        <v>20</v>
      </c>
      <c r="B29" s="10" t="str">
        <f t="shared" ref="B29:B34" si="8">B28</f>
        <v>Калькуляция № 25</v>
      </c>
      <c r="C29" s="11" t="s">
        <v>34</v>
      </c>
      <c r="D29" s="9" t="s">
        <v>96</v>
      </c>
      <c r="E29" s="13">
        <f>[1]Вода!G23</f>
        <v>33883.24</v>
      </c>
      <c r="F29" s="9"/>
      <c r="G29" s="9">
        <v>6</v>
      </c>
      <c r="H29" s="14">
        <v>212472.95999999999</v>
      </c>
      <c r="I29" s="9"/>
      <c r="J29" s="9">
        <v>6</v>
      </c>
      <c r="K29" s="14">
        <v>212472.95999999999</v>
      </c>
      <c r="L29" s="14">
        <v>212472.95999999999</v>
      </c>
      <c r="M29" s="14">
        <v>212472.95999999999</v>
      </c>
      <c r="N29" s="14">
        <v>212472.95999999999</v>
      </c>
    </row>
    <row r="30" spans="1:14" ht="15.75" customHeight="1">
      <c r="A30" s="9">
        <v>21</v>
      </c>
      <c r="B30" s="10" t="str">
        <f t="shared" si="8"/>
        <v>Калькуляция № 25</v>
      </c>
      <c r="C30" s="11" t="s">
        <v>35</v>
      </c>
      <c r="D30" s="9" t="s">
        <v>96</v>
      </c>
      <c r="E30" s="13">
        <f>[1]Вода!G25</f>
        <v>19948.7</v>
      </c>
      <c r="F30" s="9"/>
      <c r="G30" s="9">
        <v>6</v>
      </c>
      <c r="H30" s="14">
        <f t="shared" si="5"/>
        <v>119692</v>
      </c>
      <c r="I30" s="9"/>
      <c r="J30" s="9">
        <v>6</v>
      </c>
      <c r="K30" s="9">
        <f t="shared" si="6"/>
        <v>119692</v>
      </c>
      <c r="L30" s="9"/>
      <c r="M30" s="9">
        <v>6</v>
      </c>
      <c r="N30" s="9">
        <f t="shared" si="7"/>
        <v>119692</v>
      </c>
    </row>
    <row r="31" spans="1:14" ht="15.75" customHeight="1">
      <c r="A31" s="9">
        <v>22</v>
      </c>
      <c r="B31" s="10" t="str">
        <f t="shared" si="8"/>
        <v>Калькуляция № 25</v>
      </c>
      <c r="C31" s="11" t="s">
        <v>36</v>
      </c>
      <c r="D31" s="9" t="s">
        <v>96</v>
      </c>
      <c r="E31" s="13">
        <f>[1]Вода!G27</f>
        <v>31674.799999999999</v>
      </c>
      <c r="F31" s="9"/>
      <c r="G31" s="9">
        <v>6</v>
      </c>
      <c r="H31" s="14">
        <v>199222.32</v>
      </c>
      <c r="I31" s="9"/>
      <c r="J31" s="9">
        <v>6</v>
      </c>
      <c r="K31" s="14">
        <v>199222.32</v>
      </c>
      <c r="L31" s="14">
        <v>199222.32</v>
      </c>
      <c r="M31" s="14">
        <v>199222.32</v>
      </c>
      <c r="N31" s="14">
        <v>199222.32</v>
      </c>
    </row>
    <row r="32" spans="1:14" ht="15.75" customHeight="1">
      <c r="A32" s="9">
        <v>23</v>
      </c>
      <c r="B32" s="10" t="str">
        <f t="shared" si="8"/>
        <v>Калькуляция № 25</v>
      </c>
      <c r="C32" s="11" t="s">
        <v>37</v>
      </c>
      <c r="D32" s="9" t="s">
        <v>96</v>
      </c>
      <c r="E32" s="13">
        <f>[1]Вода!G29</f>
        <v>21164.34</v>
      </c>
      <c r="F32" s="9"/>
      <c r="G32" s="9">
        <v>6</v>
      </c>
      <c r="H32" s="14">
        <f t="shared" si="5"/>
        <v>126986</v>
      </c>
      <c r="I32" s="9"/>
      <c r="J32" s="9">
        <v>6</v>
      </c>
      <c r="K32" s="9">
        <f t="shared" si="6"/>
        <v>126986</v>
      </c>
      <c r="L32" s="9"/>
      <c r="M32" s="9">
        <v>6</v>
      </c>
      <c r="N32" s="9">
        <f t="shared" si="7"/>
        <v>126986</v>
      </c>
    </row>
    <row r="33" spans="1:14" ht="15.75" customHeight="1">
      <c r="A33" s="9">
        <v>24</v>
      </c>
      <c r="B33" s="10" t="str">
        <f t="shared" si="8"/>
        <v>Калькуляция № 25</v>
      </c>
      <c r="C33" s="11" t="s">
        <v>38</v>
      </c>
      <c r="D33" s="9" t="s">
        <v>96</v>
      </c>
      <c r="E33" s="13">
        <f>[1]Вода!G31</f>
        <v>33962.659999999996</v>
      </c>
      <c r="F33" s="9"/>
      <c r="G33" s="9">
        <v>6</v>
      </c>
      <c r="H33" s="14">
        <f t="shared" si="5"/>
        <v>203776</v>
      </c>
      <c r="I33" s="9"/>
      <c r="J33" s="9">
        <v>6</v>
      </c>
      <c r="K33" s="9">
        <f t="shared" si="6"/>
        <v>203776</v>
      </c>
      <c r="L33" s="9"/>
      <c r="M33" s="9">
        <v>6</v>
      </c>
      <c r="N33" s="9">
        <f t="shared" si="7"/>
        <v>203776</v>
      </c>
    </row>
    <row r="34" spans="1:14" ht="15.75" customHeight="1">
      <c r="A34" s="9">
        <v>25</v>
      </c>
      <c r="B34" s="10" t="str">
        <f t="shared" si="8"/>
        <v>Калькуляция № 25</v>
      </c>
      <c r="C34" s="11" t="s">
        <v>39</v>
      </c>
      <c r="D34" s="9" t="s">
        <v>96</v>
      </c>
      <c r="E34" s="13">
        <f>[1]Вода!G33</f>
        <v>24864.179999999997</v>
      </c>
      <c r="F34" s="9"/>
      <c r="G34" s="9">
        <v>6</v>
      </c>
      <c r="H34" s="14">
        <f t="shared" si="5"/>
        <v>149185</v>
      </c>
      <c r="I34" s="9"/>
      <c r="J34" s="9">
        <v>6</v>
      </c>
      <c r="K34" s="9">
        <f t="shared" si="6"/>
        <v>149185</v>
      </c>
      <c r="L34" s="9"/>
      <c r="M34" s="9">
        <v>6</v>
      </c>
      <c r="N34" s="9">
        <f t="shared" si="7"/>
        <v>149185</v>
      </c>
    </row>
    <row r="35" spans="1:14" ht="30">
      <c r="A35" s="9">
        <v>26</v>
      </c>
      <c r="B35" s="10" t="str">
        <f>[1]Туалеты!B5&amp;[1]Туалеты!C5</f>
        <v>Калькуляция № 27</v>
      </c>
      <c r="C35" s="11" t="s">
        <v>40</v>
      </c>
      <c r="D35" s="9" t="s">
        <v>96</v>
      </c>
      <c r="E35" s="13">
        <f>[1]Туалеты!G14</f>
        <v>29130.01</v>
      </c>
      <c r="F35" s="9"/>
      <c r="G35" s="9">
        <v>6</v>
      </c>
      <c r="H35" s="14">
        <f>ROUND(E35*G35,0)</f>
        <v>174780</v>
      </c>
      <c r="I35" s="9"/>
      <c r="J35" s="9">
        <v>6</v>
      </c>
      <c r="K35" s="9">
        <f>ROUND(J35*E35,0)</f>
        <v>174780</v>
      </c>
      <c r="L35" s="9"/>
      <c r="M35" s="9">
        <v>6</v>
      </c>
      <c r="N35" s="9">
        <f>ROUND(E35*M35,0)</f>
        <v>174780</v>
      </c>
    </row>
    <row r="36" spans="1:14" ht="30">
      <c r="A36" s="9">
        <v>27</v>
      </c>
      <c r="B36" s="10" t="str">
        <f>[1]Туалеты!B17&amp;[1]Туалеты!C17</f>
        <v>Калькуляция № 28</v>
      </c>
      <c r="C36" s="11" t="s">
        <v>41</v>
      </c>
      <c r="D36" s="9" t="s">
        <v>96</v>
      </c>
      <c r="E36" s="13">
        <f>[1]Туалеты!G26</f>
        <v>8322.86</v>
      </c>
      <c r="F36" s="9"/>
      <c r="G36" s="9">
        <v>6</v>
      </c>
      <c r="H36" s="14">
        <f t="shared" ref="H36:H37" si="9">ROUND(E36*G36,0)</f>
        <v>49937</v>
      </c>
      <c r="I36" s="9"/>
      <c r="J36" s="9">
        <v>6</v>
      </c>
      <c r="K36" s="9">
        <f t="shared" ref="K36:K37" si="10">ROUND(J36*E36,0)</f>
        <v>49937</v>
      </c>
      <c r="L36" s="9"/>
      <c r="M36" s="9">
        <v>6</v>
      </c>
      <c r="N36" s="9">
        <f t="shared" ref="N36:N37" si="11">ROUND(E36*M36,0)</f>
        <v>49937</v>
      </c>
    </row>
    <row r="37" spans="1:14" ht="30">
      <c r="A37" s="9">
        <v>28</v>
      </c>
      <c r="B37" s="10" t="str">
        <f>[1]Туалеты!B29&amp;[1]Туалеты!C29</f>
        <v>Калькуляция № 29</v>
      </c>
      <c r="C37" s="11" t="s">
        <v>42</v>
      </c>
      <c r="D37" s="9" t="s">
        <v>96</v>
      </c>
      <c r="E37" s="13">
        <f>[1]Туалеты!G38</f>
        <v>4192.43</v>
      </c>
      <c r="F37" s="9"/>
      <c r="G37" s="9">
        <v>6</v>
      </c>
      <c r="H37" s="14">
        <f t="shared" si="9"/>
        <v>25155</v>
      </c>
      <c r="I37" s="9"/>
      <c r="J37" s="9">
        <v>6</v>
      </c>
      <c r="K37" s="9">
        <f t="shared" si="10"/>
        <v>25155</v>
      </c>
      <c r="L37" s="9"/>
      <c r="M37" s="9">
        <v>6</v>
      </c>
      <c r="N37" s="9">
        <f t="shared" si="11"/>
        <v>25155</v>
      </c>
    </row>
    <row r="38" spans="1:14" ht="30">
      <c r="A38" s="9">
        <v>29</v>
      </c>
      <c r="B38" s="10" t="str">
        <f>[1]Перевозка!B5&amp;[1]Перевозка!C5</f>
        <v>Калькуляция №23</v>
      </c>
      <c r="C38" s="11" t="s">
        <v>55</v>
      </c>
      <c r="D38" s="9" t="s">
        <v>28</v>
      </c>
      <c r="E38" s="14">
        <f>[1]Перевозка!H10</f>
        <v>66.88</v>
      </c>
      <c r="F38" s="9"/>
      <c r="G38" s="9"/>
      <c r="H38" s="14">
        <f t="shared" ref="H38:H63" si="12">E38</f>
        <v>66.88</v>
      </c>
      <c r="I38" s="9"/>
      <c r="J38" s="9"/>
      <c r="K38" s="14">
        <f t="shared" ref="K38:K63" si="13">E38</f>
        <v>66.88</v>
      </c>
      <c r="L38" s="9"/>
      <c r="M38" s="9"/>
      <c r="N38" s="14">
        <f t="shared" ref="N38:N63" si="14">E38</f>
        <v>66.88</v>
      </c>
    </row>
    <row r="39" spans="1:14" ht="21.75" customHeight="1">
      <c r="A39" s="9">
        <v>30</v>
      </c>
      <c r="B39" s="10" t="e">
        <f>#REF!</f>
        <v>#REF!</v>
      </c>
      <c r="C39" s="11" t="str">
        <f>[1]Перевозка!C17</f>
        <v>Вывоз грязи, мусора на 12 км</v>
      </c>
      <c r="D39" s="9" t="s">
        <v>28</v>
      </c>
      <c r="E39" s="14">
        <f>[1]Перевозка!H17</f>
        <v>102.49</v>
      </c>
      <c r="F39" s="9"/>
      <c r="G39" s="9"/>
      <c r="H39" s="14">
        <f t="shared" si="12"/>
        <v>102.49</v>
      </c>
      <c r="I39" s="9"/>
      <c r="J39" s="9"/>
      <c r="K39" s="14">
        <f t="shared" si="13"/>
        <v>102.49</v>
      </c>
      <c r="L39" s="9"/>
      <c r="M39" s="9"/>
      <c r="N39" s="14">
        <f t="shared" si="14"/>
        <v>102.49</v>
      </c>
    </row>
    <row r="40" spans="1:14">
      <c r="A40" s="9">
        <v>31</v>
      </c>
      <c r="B40" s="10" t="e">
        <f t="shared" ref="B40:B61" si="15">B39</f>
        <v>#REF!</v>
      </c>
      <c r="C40" s="11" t="str">
        <f>[1]Перевозка!C18</f>
        <v>Вывоз грязи, мусора на 18 км</v>
      </c>
      <c r="D40" s="9" t="s">
        <v>28</v>
      </c>
      <c r="E40" s="14">
        <f>[1]Перевозка!H18</f>
        <v>122.33</v>
      </c>
      <c r="F40" s="9"/>
      <c r="G40" s="9"/>
      <c r="H40" s="14">
        <f t="shared" si="12"/>
        <v>122.33</v>
      </c>
      <c r="I40" s="9"/>
      <c r="J40" s="9"/>
      <c r="K40" s="14">
        <f t="shared" si="13"/>
        <v>122.33</v>
      </c>
      <c r="L40" s="9"/>
      <c r="M40" s="9"/>
      <c r="N40" s="14">
        <f t="shared" si="14"/>
        <v>122.33</v>
      </c>
    </row>
    <row r="41" spans="1:14" ht="18" customHeight="1">
      <c r="A41" s="9">
        <v>32</v>
      </c>
      <c r="B41" s="10" t="e">
        <f t="shared" si="15"/>
        <v>#REF!</v>
      </c>
      <c r="C41" s="11" t="str">
        <f>[1]Перевозка!C19</f>
        <v>Вывоз грязи, мусора на 19 км</v>
      </c>
      <c r="D41" s="9" t="s">
        <v>28</v>
      </c>
      <c r="E41" s="14">
        <f>[1]Перевозка!H19</f>
        <v>125.69</v>
      </c>
      <c r="F41" s="9"/>
      <c r="G41" s="9"/>
      <c r="H41" s="14">
        <f t="shared" si="12"/>
        <v>125.69</v>
      </c>
      <c r="I41" s="9"/>
      <c r="J41" s="9"/>
      <c r="K41" s="14">
        <f t="shared" si="13"/>
        <v>125.69</v>
      </c>
      <c r="L41" s="9"/>
      <c r="M41" s="9"/>
      <c r="N41" s="14">
        <f t="shared" si="14"/>
        <v>125.69</v>
      </c>
    </row>
    <row r="42" spans="1:14" ht="25.5" customHeight="1">
      <c r="A42" s="9">
        <v>33</v>
      </c>
      <c r="B42" s="10" t="e">
        <f t="shared" si="15"/>
        <v>#REF!</v>
      </c>
      <c r="C42" s="11" t="str">
        <f>[1]Перевозка!C20</f>
        <v>Вывоз грязи, мусора на 20 км</v>
      </c>
      <c r="D42" s="9" t="s">
        <v>28</v>
      </c>
      <c r="E42" s="14">
        <f>[1]Перевозка!H20</f>
        <v>128.96</v>
      </c>
      <c r="F42" s="9"/>
      <c r="G42" s="9"/>
      <c r="H42" s="14">
        <f t="shared" si="12"/>
        <v>128.96</v>
      </c>
      <c r="I42" s="9"/>
      <c r="J42" s="9"/>
      <c r="K42" s="14">
        <f t="shared" si="13"/>
        <v>128.96</v>
      </c>
      <c r="L42" s="9"/>
      <c r="M42" s="9"/>
      <c r="N42" s="14">
        <f t="shared" si="14"/>
        <v>128.96</v>
      </c>
    </row>
    <row r="43" spans="1:14" ht="23.25" customHeight="1">
      <c r="A43" s="9">
        <v>34</v>
      </c>
      <c r="B43" s="10" t="e">
        <f t="shared" si="15"/>
        <v>#REF!</v>
      </c>
      <c r="C43" s="11" t="str">
        <f>[1]Перевозка!C21</f>
        <v>Вывоз грязи, мусора на 22 км</v>
      </c>
      <c r="D43" s="9" t="s">
        <v>28</v>
      </c>
      <c r="E43" s="14">
        <f>[1]Перевозка!H21</f>
        <v>135.61000000000001</v>
      </c>
      <c r="F43" s="9"/>
      <c r="G43" s="9"/>
      <c r="H43" s="14">
        <f t="shared" si="12"/>
        <v>135.61000000000001</v>
      </c>
      <c r="I43" s="9"/>
      <c r="J43" s="9"/>
      <c r="K43" s="14">
        <f t="shared" si="13"/>
        <v>135.61000000000001</v>
      </c>
      <c r="L43" s="9"/>
      <c r="M43" s="9"/>
      <c r="N43" s="14">
        <f t="shared" si="14"/>
        <v>135.61000000000001</v>
      </c>
    </row>
    <row r="44" spans="1:14" ht="23.25" customHeight="1">
      <c r="A44" s="9">
        <v>35</v>
      </c>
      <c r="B44" s="10" t="e">
        <f t="shared" si="15"/>
        <v>#REF!</v>
      </c>
      <c r="C44" s="11" t="str">
        <f>[1]Перевозка!C22</f>
        <v>Вывоз грязи, мусора на 23 км</v>
      </c>
      <c r="D44" s="9" t="s">
        <v>28</v>
      </c>
      <c r="E44" s="14">
        <f>[1]Перевозка!H22</f>
        <v>138.87</v>
      </c>
      <c r="F44" s="9"/>
      <c r="G44" s="9"/>
      <c r="H44" s="14">
        <f t="shared" si="12"/>
        <v>138.87</v>
      </c>
      <c r="I44" s="9"/>
      <c r="J44" s="9"/>
      <c r="K44" s="14">
        <f t="shared" si="13"/>
        <v>138.87</v>
      </c>
      <c r="L44" s="9"/>
      <c r="M44" s="9"/>
      <c r="N44" s="14">
        <f t="shared" si="14"/>
        <v>138.87</v>
      </c>
    </row>
    <row r="45" spans="1:14" ht="19.5" customHeight="1">
      <c r="A45" s="9">
        <v>36</v>
      </c>
      <c r="B45" s="10" t="e">
        <f t="shared" si="15"/>
        <v>#REF!</v>
      </c>
      <c r="C45" s="11" t="str">
        <f>[1]Перевозка!C23</f>
        <v>Вывоз грязи, мусора на 25 км</v>
      </c>
      <c r="D45" s="9" t="s">
        <v>28</v>
      </c>
      <c r="E45" s="14">
        <f>[1]Перевозка!H23</f>
        <v>145.52000000000001</v>
      </c>
      <c r="F45" s="9"/>
      <c r="G45" s="9"/>
      <c r="H45" s="14">
        <f t="shared" si="12"/>
        <v>145.52000000000001</v>
      </c>
      <c r="I45" s="9"/>
      <c r="J45" s="9"/>
      <c r="K45" s="14">
        <f t="shared" si="13"/>
        <v>145.52000000000001</v>
      </c>
      <c r="L45" s="9"/>
      <c r="M45" s="9"/>
      <c r="N45" s="14">
        <f t="shared" si="14"/>
        <v>145.52000000000001</v>
      </c>
    </row>
    <row r="46" spans="1:14" ht="14.25" customHeight="1">
      <c r="A46" s="9">
        <v>37</v>
      </c>
      <c r="B46" s="10" t="e">
        <f t="shared" si="15"/>
        <v>#REF!</v>
      </c>
      <c r="C46" s="11" t="str">
        <f>[1]Перевозка!C24</f>
        <v>Вывоз грязи, мусора на 26 км</v>
      </c>
      <c r="D46" s="9" t="s">
        <v>28</v>
      </c>
      <c r="E46" s="14">
        <f>[1]Перевозка!H24</f>
        <v>148.80000000000001</v>
      </c>
      <c r="F46" s="9"/>
      <c r="G46" s="9"/>
      <c r="H46" s="14">
        <f t="shared" si="12"/>
        <v>148.80000000000001</v>
      </c>
      <c r="I46" s="9"/>
      <c r="J46" s="9"/>
      <c r="K46" s="14">
        <f t="shared" si="13"/>
        <v>148.80000000000001</v>
      </c>
      <c r="L46" s="9"/>
      <c r="M46" s="9"/>
      <c r="N46" s="14">
        <f t="shared" si="14"/>
        <v>148.80000000000001</v>
      </c>
    </row>
    <row r="47" spans="1:14" ht="20.25" customHeight="1">
      <c r="A47" s="9">
        <v>38</v>
      </c>
      <c r="B47" s="10" t="e">
        <f t="shared" si="15"/>
        <v>#REF!</v>
      </c>
      <c r="C47" s="11" t="str">
        <f>[1]Перевозка!C25</f>
        <v>Вывоз грязи, мусора на 27 км</v>
      </c>
      <c r="D47" s="9" t="s">
        <v>28</v>
      </c>
      <c r="E47" s="14">
        <f>[1]Перевозка!H25</f>
        <v>152.15</v>
      </c>
      <c r="F47" s="9"/>
      <c r="G47" s="9"/>
      <c r="H47" s="14">
        <f t="shared" si="12"/>
        <v>152.15</v>
      </c>
      <c r="I47" s="9"/>
      <c r="J47" s="9"/>
      <c r="K47" s="14">
        <f t="shared" si="13"/>
        <v>152.15</v>
      </c>
      <c r="L47" s="9"/>
      <c r="M47" s="9"/>
      <c r="N47" s="14">
        <f t="shared" si="14"/>
        <v>152.15</v>
      </c>
    </row>
    <row r="48" spans="1:14" ht="18" customHeight="1">
      <c r="A48" s="9">
        <v>39</v>
      </c>
      <c r="B48" s="10" t="e">
        <f t="shared" si="15"/>
        <v>#REF!</v>
      </c>
      <c r="C48" s="11" t="str">
        <f>[1]Перевозка!C26</f>
        <v>Вывоз грязи, мусора на 28 км</v>
      </c>
      <c r="D48" s="9" t="s">
        <v>28</v>
      </c>
      <c r="E48" s="14">
        <f>[1]Перевозка!H26</f>
        <v>155.43</v>
      </c>
      <c r="F48" s="9"/>
      <c r="G48" s="9"/>
      <c r="H48" s="14">
        <f t="shared" si="12"/>
        <v>155.43</v>
      </c>
      <c r="I48" s="9"/>
      <c r="J48" s="9"/>
      <c r="K48" s="14">
        <f t="shared" si="13"/>
        <v>155.43</v>
      </c>
      <c r="L48" s="9"/>
      <c r="M48" s="9"/>
      <c r="N48" s="14">
        <f t="shared" si="14"/>
        <v>155.43</v>
      </c>
    </row>
    <row r="49" spans="1:14" ht="18" customHeight="1">
      <c r="A49" s="9">
        <v>40</v>
      </c>
      <c r="B49" s="10" t="e">
        <f t="shared" si="15"/>
        <v>#REF!</v>
      </c>
      <c r="C49" s="11" t="str">
        <f>[1]Перевозка!C27</f>
        <v>Вывоз грязи, мусора на 30 км</v>
      </c>
      <c r="D49" s="9" t="s">
        <v>28</v>
      </c>
      <c r="E49" s="14">
        <f>[1]Перевозка!H27</f>
        <v>162.06</v>
      </c>
      <c r="F49" s="9"/>
      <c r="G49" s="9"/>
      <c r="H49" s="14">
        <f t="shared" si="12"/>
        <v>162.06</v>
      </c>
      <c r="I49" s="9"/>
      <c r="J49" s="9"/>
      <c r="K49" s="14">
        <f t="shared" si="13"/>
        <v>162.06</v>
      </c>
      <c r="L49" s="9"/>
      <c r="M49" s="9"/>
      <c r="N49" s="14">
        <f t="shared" si="14"/>
        <v>162.06</v>
      </c>
    </row>
    <row r="50" spans="1:14" ht="18" customHeight="1">
      <c r="A50" s="9">
        <v>41</v>
      </c>
      <c r="B50" s="10" t="e">
        <f t="shared" si="15"/>
        <v>#REF!</v>
      </c>
      <c r="C50" s="11" t="str">
        <f>[1]Перевозка!C28</f>
        <v>Вывоз грязи, мусора на 31 км</v>
      </c>
      <c r="D50" s="9" t="s">
        <v>28</v>
      </c>
      <c r="E50" s="14">
        <f>[1]Перевозка!H28</f>
        <v>165.34</v>
      </c>
      <c r="F50" s="9"/>
      <c r="G50" s="9"/>
      <c r="H50" s="14">
        <f t="shared" si="12"/>
        <v>165.34</v>
      </c>
      <c r="I50" s="9"/>
      <c r="J50" s="9"/>
      <c r="K50" s="14">
        <f t="shared" si="13"/>
        <v>165.34</v>
      </c>
      <c r="L50" s="9"/>
      <c r="M50" s="9"/>
      <c r="N50" s="14">
        <f t="shared" si="14"/>
        <v>165.34</v>
      </c>
    </row>
    <row r="51" spans="1:14" ht="18" customHeight="1">
      <c r="A51" s="9">
        <v>42</v>
      </c>
      <c r="B51" s="10" t="e">
        <f t="shared" si="15"/>
        <v>#REF!</v>
      </c>
      <c r="C51" s="11" t="str">
        <f>[1]Перевозка!C29</f>
        <v>Вывоз грязи, мусора на 32 км</v>
      </c>
      <c r="D51" s="9" t="s">
        <v>28</v>
      </c>
      <c r="E51" s="14">
        <f>[1]Перевозка!H29</f>
        <v>168.7</v>
      </c>
      <c r="F51" s="9"/>
      <c r="G51" s="9"/>
      <c r="H51" s="14">
        <f t="shared" si="12"/>
        <v>168.7</v>
      </c>
      <c r="I51" s="9"/>
      <c r="J51" s="9"/>
      <c r="K51" s="14">
        <f t="shared" si="13"/>
        <v>168.7</v>
      </c>
      <c r="L51" s="9"/>
      <c r="M51" s="9"/>
      <c r="N51" s="14">
        <f t="shared" si="14"/>
        <v>168.7</v>
      </c>
    </row>
    <row r="52" spans="1:14" ht="18" customHeight="1">
      <c r="A52" s="9">
        <v>43</v>
      </c>
      <c r="B52" s="10" t="e">
        <f t="shared" si="15"/>
        <v>#REF!</v>
      </c>
      <c r="C52" s="11" t="str">
        <f>[1]Перевозка!C30</f>
        <v>Вывоз грязи, мусора на 33 км</v>
      </c>
      <c r="D52" s="9" t="s">
        <v>28</v>
      </c>
      <c r="E52" s="14">
        <f>[1]Перевозка!H30</f>
        <v>171.99</v>
      </c>
      <c r="F52" s="9"/>
      <c r="G52" s="9"/>
      <c r="H52" s="14">
        <f t="shared" si="12"/>
        <v>171.99</v>
      </c>
      <c r="I52" s="9"/>
      <c r="J52" s="9"/>
      <c r="K52" s="14">
        <f t="shared" si="13"/>
        <v>171.99</v>
      </c>
      <c r="L52" s="9"/>
      <c r="M52" s="9"/>
      <c r="N52" s="14">
        <f t="shared" si="14"/>
        <v>171.99</v>
      </c>
    </row>
    <row r="53" spans="1:14" ht="18" customHeight="1">
      <c r="A53" s="9">
        <v>44</v>
      </c>
      <c r="B53" s="10" t="e">
        <f t="shared" si="15"/>
        <v>#REF!</v>
      </c>
      <c r="C53" s="11" t="str">
        <f>[1]Перевозка!C31</f>
        <v>Вывоз грязи, мусора на 35 км</v>
      </c>
      <c r="D53" s="9" t="s">
        <v>28</v>
      </c>
      <c r="E53" s="14">
        <f>[1]Перевозка!H31</f>
        <v>178.62</v>
      </c>
      <c r="F53" s="9"/>
      <c r="G53" s="9"/>
      <c r="H53" s="14">
        <f t="shared" si="12"/>
        <v>178.62</v>
      </c>
      <c r="I53" s="9"/>
      <c r="J53" s="9"/>
      <c r="K53" s="14">
        <f t="shared" si="13"/>
        <v>178.62</v>
      </c>
      <c r="L53" s="9"/>
      <c r="M53" s="9"/>
      <c r="N53" s="14">
        <f t="shared" si="14"/>
        <v>178.62</v>
      </c>
    </row>
    <row r="54" spans="1:14" ht="18" customHeight="1">
      <c r="A54" s="9">
        <v>45</v>
      </c>
      <c r="B54" s="10" t="e">
        <f t="shared" si="15"/>
        <v>#REF!</v>
      </c>
      <c r="C54" s="11" t="str">
        <f>[1]Перевозка!C32</f>
        <v>Вывоз грязи, мусора на 36 км</v>
      </c>
      <c r="D54" s="9" t="s">
        <v>28</v>
      </c>
      <c r="E54" s="14">
        <f>[1]Перевозка!H32</f>
        <v>181.9</v>
      </c>
      <c r="F54" s="9"/>
      <c r="G54" s="9"/>
      <c r="H54" s="14">
        <f t="shared" si="12"/>
        <v>181.9</v>
      </c>
      <c r="I54" s="9"/>
      <c r="J54" s="9"/>
      <c r="K54" s="14">
        <f t="shared" si="13"/>
        <v>181.9</v>
      </c>
      <c r="L54" s="9"/>
      <c r="M54" s="9"/>
      <c r="N54" s="14">
        <f t="shared" si="14"/>
        <v>181.9</v>
      </c>
    </row>
    <row r="55" spans="1:14" ht="18" customHeight="1">
      <c r="A55" s="9">
        <v>46</v>
      </c>
      <c r="B55" s="10" t="e">
        <f t="shared" si="15"/>
        <v>#REF!</v>
      </c>
      <c r="C55" s="11" t="str">
        <f>[1]Перевозка!C33</f>
        <v>Вывоз грязи, мусора на 37 км</v>
      </c>
      <c r="D55" s="9" t="s">
        <v>28</v>
      </c>
      <c r="E55" s="14">
        <f>[1]Перевозка!H33</f>
        <v>185.17</v>
      </c>
      <c r="F55" s="9"/>
      <c r="G55" s="9"/>
      <c r="H55" s="14">
        <f t="shared" si="12"/>
        <v>185.17</v>
      </c>
      <c r="I55" s="9"/>
      <c r="J55" s="9"/>
      <c r="K55" s="14">
        <f t="shared" si="13"/>
        <v>185.17</v>
      </c>
      <c r="L55" s="9"/>
      <c r="M55" s="9"/>
      <c r="N55" s="14">
        <f t="shared" si="14"/>
        <v>185.17</v>
      </c>
    </row>
    <row r="56" spans="1:14" ht="19.5" customHeight="1">
      <c r="A56" s="9">
        <v>45</v>
      </c>
      <c r="B56" s="10" t="e">
        <f t="shared" si="15"/>
        <v>#REF!</v>
      </c>
      <c r="C56" s="11" t="str">
        <f>[1]Перевозка!C34</f>
        <v>Вывоз грязи, мусора на 38 км</v>
      </c>
      <c r="D56" s="9" t="s">
        <v>28</v>
      </c>
      <c r="E56" s="14">
        <f>[1]Перевозка!H34</f>
        <v>188.53</v>
      </c>
      <c r="F56" s="9"/>
      <c r="G56" s="9"/>
      <c r="H56" s="14">
        <f t="shared" si="12"/>
        <v>188.53</v>
      </c>
      <c r="I56" s="9"/>
      <c r="J56" s="9"/>
      <c r="K56" s="14">
        <f t="shared" si="13"/>
        <v>188.53</v>
      </c>
      <c r="L56" s="9"/>
      <c r="M56" s="9"/>
      <c r="N56" s="14">
        <f t="shared" si="14"/>
        <v>188.53</v>
      </c>
    </row>
    <row r="57" spans="1:14">
      <c r="A57" s="9">
        <v>46</v>
      </c>
      <c r="B57" s="10" t="e">
        <f t="shared" si="15"/>
        <v>#REF!</v>
      </c>
      <c r="C57" s="11" t="str">
        <f>[1]Перевозка!C35</f>
        <v>Вывоз грязи, мусора на 39 км</v>
      </c>
      <c r="D57" s="9" t="s">
        <v>28</v>
      </c>
      <c r="E57" s="14">
        <f>[1]Перевозка!H35</f>
        <v>191.81</v>
      </c>
      <c r="F57" s="9"/>
      <c r="G57" s="9"/>
      <c r="H57" s="14">
        <f t="shared" si="12"/>
        <v>191.81</v>
      </c>
      <c r="I57" s="9"/>
      <c r="J57" s="9"/>
      <c r="K57" s="14">
        <f t="shared" si="13"/>
        <v>191.81</v>
      </c>
      <c r="L57" s="9"/>
      <c r="M57" s="9"/>
      <c r="N57" s="14">
        <f t="shared" si="14"/>
        <v>191.81</v>
      </c>
    </row>
    <row r="58" spans="1:14" ht="21" customHeight="1">
      <c r="A58" s="9">
        <v>47</v>
      </c>
      <c r="B58" s="10" t="e">
        <f t="shared" si="15"/>
        <v>#REF!</v>
      </c>
      <c r="C58" s="11" t="str">
        <f>[1]Перевозка!C36</f>
        <v>Вывоз грязи, мусора на 40 км</v>
      </c>
      <c r="D58" s="9" t="s">
        <v>28</v>
      </c>
      <c r="E58" s="14">
        <f>[1]Перевозка!H36</f>
        <v>195.17</v>
      </c>
      <c r="F58" s="9"/>
      <c r="G58" s="9"/>
      <c r="H58" s="14">
        <f t="shared" si="12"/>
        <v>195.17</v>
      </c>
      <c r="I58" s="9"/>
      <c r="J58" s="9"/>
      <c r="K58" s="14">
        <f t="shared" si="13"/>
        <v>195.17</v>
      </c>
      <c r="L58" s="9"/>
      <c r="M58" s="9"/>
      <c r="N58" s="14">
        <f t="shared" si="14"/>
        <v>195.17</v>
      </c>
    </row>
    <row r="59" spans="1:14" ht="20.25" customHeight="1">
      <c r="A59" s="9">
        <v>48</v>
      </c>
      <c r="B59" s="10" t="e">
        <f t="shared" si="15"/>
        <v>#REF!</v>
      </c>
      <c r="C59" s="11" t="str">
        <f>[1]Перевозка!C37</f>
        <v>Вывоз грязи, мусора на 43 км</v>
      </c>
      <c r="D59" s="9" t="s">
        <v>28</v>
      </c>
      <c r="E59" s="14">
        <f>[1]Перевозка!H37</f>
        <v>205.08</v>
      </c>
      <c r="F59" s="9"/>
      <c r="G59" s="9"/>
      <c r="H59" s="14">
        <f t="shared" si="12"/>
        <v>205.08</v>
      </c>
      <c r="I59" s="9"/>
      <c r="J59" s="9"/>
      <c r="K59" s="14">
        <f t="shared" si="13"/>
        <v>205.08</v>
      </c>
      <c r="L59" s="9"/>
      <c r="M59" s="9"/>
      <c r="N59" s="14">
        <f t="shared" si="14"/>
        <v>205.08</v>
      </c>
    </row>
    <row r="60" spans="1:14" ht="21" customHeight="1">
      <c r="A60" s="9">
        <v>49</v>
      </c>
      <c r="B60" s="10" t="e">
        <f t="shared" si="15"/>
        <v>#REF!</v>
      </c>
      <c r="C60" s="11" t="str">
        <f>[1]Перевозка!C38</f>
        <v>Вывоз грязи, мусора на 46 км</v>
      </c>
      <c r="D60" s="9" t="s">
        <v>28</v>
      </c>
      <c r="E60" s="14">
        <f>[1]Перевозка!H38</f>
        <v>215</v>
      </c>
      <c r="F60" s="9"/>
      <c r="G60" s="9"/>
      <c r="H60" s="14">
        <f t="shared" si="12"/>
        <v>215</v>
      </c>
      <c r="I60" s="9"/>
      <c r="J60" s="9"/>
      <c r="K60" s="14">
        <f t="shared" si="13"/>
        <v>215</v>
      </c>
      <c r="L60" s="9"/>
      <c r="M60" s="9"/>
      <c r="N60" s="14">
        <f t="shared" si="14"/>
        <v>215</v>
      </c>
    </row>
    <row r="61" spans="1:14" ht="17.25" customHeight="1">
      <c r="A61" s="9">
        <v>50</v>
      </c>
      <c r="B61" s="10" t="e">
        <f t="shared" si="15"/>
        <v>#REF!</v>
      </c>
      <c r="C61" s="11" t="str">
        <f>[1]Перевозка!C39</f>
        <v>Вывоз грязи, мусора на 47 км</v>
      </c>
      <c r="D61" s="9" t="s">
        <v>28</v>
      </c>
      <c r="E61" s="14">
        <f>[1]Перевозка!H39</f>
        <v>218.28</v>
      </c>
      <c r="F61" s="9"/>
      <c r="G61" s="9"/>
      <c r="H61" s="14">
        <f t="shared" si="12"/>
        <v>218.28</v>
      </c>
      <c r="I61" s="9"/>
      <c r="J61" s="9"/>
      <c r="K61" s="14">
        <f t="shared" si="13"/>
        <v>218.28</v>
      </c>
      <c r="L61" s="9"/>
      <c r="M61" s="9"/>
      <c r="N61" s="14">
        <f t="shared" si="14"/>
        <v>218.28</v>
      </c>
    </row>
    <row r="62" spans="1:14" ht="22.5" customHeight="1">
      <c r="A62" s="9">
        <v>51</v>
      </c>
      <c r="B62" s="10" t="s">
        <v>59</v>
      </c>
      <c r="C62" s="11" t="s">
        <v>60</v>
      </c>
      <c r="D62" s="9" t="s">
        <v>28</v>
      </c>
      <c r="E62" s="13">
        <v>400</v>
      </c>
      <c r="F62" s="9"/>
      <c r="G62" s="9"/>
      <c r="H62" s="14">
        <f t="shared" si="12"/>
        <v>400</v>
      </c>
      <c r="I62" s="9"/>
      <c r="J62" s="9"/>
      <c r="K62" s="14">
        <f t="shared" si="13"/>
        <v>400</v>
      </c>
      <c r="L62" s="9"/>
      <c r="M62" s="9"/>
      <c r="N62" s="14">
        <f t="shared" si="14"/>
        <v>400</v>
      </c>
    </row>
    <row r="63" spans="1:14" ht="17.25" customHeight="1">
      <c r="A63" s="9">
        <v>52</v>
      </c>
      <c r="B63" s="10" t="s">
        <v>57</v>
      </c>
      <c r="C63" s="11" t="s">
        <v>82</v>
      </c>
      <c r="D63" s="9" t="s">
        <v>58</v>
      </c>
      <c r="E63" s="14">
        <v>80</v>
      </c>
      <c r="F63" s="9"/>
      <c r="G63" s="9"/>
      <c r="H63" s="14">
        <f t="shared" si="12"/>
        <v>80</v>
      </c>
      <c r="I63" s="9"/>
      <c r="J63" s="9"/>
      <c r="K63" s="14">
        <f t="shared" si="13"/>
        <v>80</v>
      </c>
      <c r="L63" s="9"/>
      <c r="M63" s="9"/>
      <c r="N63" s="14">
        <f t="shared" si="14"/>
        <v>80</v>
      </c>
    </row>
    <row r="64" spans="1:14" ht="17.25" customHeight="1">
      <c r="A64" s="5">
        <v>53</v>
      </c>
      <c r="B64" s="10" t="s">
        <v>57</v>
      </c>
      <c r="C64" s="11" t="s">
        <v>85</v>
      </c>
      <c r="D64" s="9" t="s">
        <v>24</v>
      </c>
      <c r="E64" s="13">
        <v>2224.96</v>
      </c>
      <c r="F64" s="9"/>
      <c r="G64" s="9">
        <v>1</v>
      </c>
      <c r="H64" s="14">
        <f>ROUND(E64*G64,2)</f>
        <v>2224.96</v>
      </c>
      <c r="I64" s="9"/>
      <c r="J64" s="9">
        <v>1</v>
      </c>
      <c r="K64" s="14">
        <f>ROUND(E64*J64,2)</f>
        <v>2224.96</v>
      </c>
      <c r="L64" s="9"/>
      <c r="M64" s="9">
        <v>1</v>
      </c>
      <c r="N64" s="14">
        <f>ROUND(E64*M64,2)</f>
        <v>2224.96</v>
      </c>
    </row>
    <row r="65" spans="1:14" ht="17.25" customHeight="1">
      <c r="A65" s="9">
        <v>52</v>
      </c>
      <c r="B65" s="10" t="s">
        <v>59</v>
      </c>
      <c r="C65" s="11" t="s">
        <v>60</v>
      </c>
      <c r="D65" s="9" t="s">
        <v>28</v>
      </c>
      <c r="E65" s="13">
        <v>400</v>
      </c>
      <c r="F65" s="9"/>
      <c r="G65" s="9"/>
      <c r="H65" s="14">
        <f>E65</f>
        <v>400</v>
      </c>
      <c r="I65" s="9"/>
      <c r="J65" s="9"/>
      <c r="K65" s="14">
        <f>E65</f>
        <v>400</v>
      </c>
      <c r="L65" s="9"/>
      <c r="M65" s="9"/>
      <c r="N65" s="14">
        <f>E65</f>
        <v>400</v>
      </c>
    </row>
    <row r="66" spans="1:14" ht="17.25" customHeight="1">
      <c r="A66" s="9">
        <v>53</v>
      </c>
      <c r="B66" s="10" t="s">
        <v>61</v>
      </c>
      <c r="C66" s="11" t="s">
        <v>62</v>
      </c>
      <c r="D66" s="9" t="s">
        <v>22</v>
      </c>
      <c r="E66" s="13">
        <v>25</v>
      </c>
      <c r="F66" s="9"/>
      <c r="G66" s="9"/>
      <c r="H66" s="14">
        <f>E66</f>
        <v>25</v>
      </c>
      <c r="I66" s="9"/>
      <c r="J66" s="9"/>
      <c r="K66" s="14">
        <f>E66</f>
        <v>25</v>
      </c>
      <c r="L66" s="9"/>
      <c r="M66" s="9"/>
      <c r="N66" s="14">
        <f>E66</f>
        <v>25</v>
      </c>
    </row>
    <row r="67" spans="1:14" ht="17.25" customHeight="1">
      <c r="A67" s="9">
        <v>54</v>
      </c>
      <c r="B67" s="10" t="s">
        <v>63</v>
      </c>
      <c r="C67" s="11" t="s">
        <v>64</v>
      </c>
      <c r="D67" s="9" t="s">
        <v>65</v>
      </c>
      <c r="E67" s="13" t="e">
        <f>[1]Кошен!J12</f>
        <v>#REF!</v>
      </c>
      <c r="F67" s="9"/>
      <c r="G67" s="9">
        <v>2</v>
      </c>
      <c r="H67" s="14">
        <v>748</v>
      </c>
      <c r="I67" s="9"/>
      <c r="J67" s="9">
        <v>4</v>
      </c>
      <c r="K67" s="14">
        <v>1496</v>
      </c>
      <c r="L67" s="9"/>
      <c r="M67" s="9">
        <f>4*2</f>
        <v>8</v>
      </c>
      <c r="N67" s="14">
        <v>2992</v>
      </c>
    </row>
    <row r="68" spans="1:14" ht="17.25" customHeight="1">
      <c r="A68" s="9">
        <v>55</v>
      </c>
      <c r="B68" s="10" t="e">
        <f>[1]ЛЕТО_мех!B17&amp;[1]ЛЕТО_мех!C17</f>
        <v>#REF!</v>
      </c>
      <c r="C68" s="11" t="s">
        <v>66</v>
      </c>
      <c r="D68" s="9" t="s">
        <v>13</v>
      </c>
      <c r="E68" s="13" t="e">
        <f>[1]ЛЕТО_мех!G30</f>
        <v>#REF!</v>
      </c>
      <c r="F68" s="9"/>
      <c r="G68" s="9">
        <v>6</v>
      </c>
      <c r="H68" s="14">
        <v>14305.26</v>
      </c>
      <c r="I68" s="9"/>
      <c r="J68" s="9">
        <v>6</v>
      </c>
      <c r="K68" s="14">
        <v>14305.26</v>
      </c>
      <c r="L68" s="14">
        <v>14305.26</v>
      </c>
      <c r="M68" s="14">
        <v>14305.26</v>
      </c>
      <c r="N68" s="14">
        <v>14305.26</v>
      </c>
    </row>
    <row r="69" spans="1:14" ht="17.25" customHeight="1">
      <c r="A69" s="9">
        <v>56</v>
      </c>
      <c r="B69" s="10" t="e">
        <f>[1]ЛЕТО_руч!B42&amp;[1]ЛЕТО_руч!C42</f>
        <v>#REF!</v>
      </c>
      <c r="C69" s="11" t="s">
        <v>67</v>
      </c>
      <c r="D69" s="9" t="s">
        <v>65</v>
      </c>
      <c r="E69" s="13" t="e">
        <f>[1]ЛЕТО_руч!G50</f>
        <v>#REF!</v>
      </c>
      <c r="F69" s="9"/>
      <c r="G69" s="9">
        <v>6</v>
      </c>
      <c r="H69" s="14">
        <v>4213.0200000000004</v>
      </c>
      <c r="I69" s="9"/>
      <c r="J69" s="9">
        <v>6</v>
      </c>
      <c r="K69" s="14">
        <v>4213.0200000000004</v>
      </c>
      <c r="L69" s="14">
        <v>4213.0200000000004</v>
      </c>
      <c r="M69" s="14">
        <v>4213.0200000000004</v>
      </c>
      <c r="N69" s="14">
        <v>4213.0200000000004</v>
      </c>
    </row>
    <row r="70" spans="1:14" ht="17.25" customHeight="1">
      <c r="A70" s="9">
        <v>57</v>
      </c>
      <c r="B70" s="10" t="e">
        <f>B69</f>
        <v>#REF!</v>
      </c>
      <c r="C70" s="11" t="s">
        <v>68</v>
      </c>
      <c r="D70" s="9" t="s">
        <v>65</v>
      </c>
      <c r="E70" s="13" t="e">
        <f>E69</f>
        <v>#REF!</v>
      </c>
      <c r="F70" s="9"/>
      <c r="G70" s="9">
        <v>6</v>
      </c>
      <c r="H70" s="14">
        <v>4213.0200000000004</v>
      </c>
      <c r="I70" s="9"/>
      <c r="J70" s="9">
        <v>6</v>
      </c>
      <c r="K70" s="14">
        <v>4213.0200000000004</v>
      </c>
      <c r="L70" s="14">
        <v>4213.0200000000004</v>
      </c>
      <c r="M70" s="14">
        <v>4213.0200000000004</v>
      </c>
      <c r="N70" s="14">
        <v>4213.0200000000004</v>
      </c>
    </row>
    <row r="71" spans="1:14" ht="17.25" customHeight="1">
      <c r="A71" s="20">
        <v>58</v>
      </c>
      <c r="B71" s="10" t="s">
        <v>57</v>
      </c>
      <c r="C71" s="11" t="s">
        <v>69</v>
      </c>
      <c r="D71" s="9" t="s">
        <v>70</v>
      </c>
      <c r="E71" s="13">
        <v>700</v>
      </c>
      <c r="F71" s="9"/>
      <c r="G71" s="9">
        <v>1</v>
      </c>
      <c r="H71" s="14">
        <f t="shared" ref="H71" si="16">ROUND(E71*G71,2)</f>
        <v>700</v>
      </c>
      <c r="I71" s="9"/>
      <c r="J71" s="9">
        <v>2</v>
      </c>
      <c r="K71" s="14">
        <f t="shared" ref="K71" si="17">ROUND(E71*J71,2)</f>
        <v>1400</v>
      </c>
      <c r="L71" s="9"/>
      <c r="M71" s="9">
        <v>2</v>
      </c>
      <c r="N71" s="14">
        <f t="shared" ref="N71" si="18">ROUND(E71*M71,2)</f>
        <v>1400</v>
      </c>
    </row>
    <row r="72" spans="1:14" ht="17.25" customHeight="1">
      <c r="A72" s="20">
        <v>59</v>
      </c>
      <c r="B72" s="10" t="s">
        <v>71</v>
      </c>
      <c r="C72" s="11" t="s">
        <v>72</v>
      </c>
      <c r="D72" s="9" t="s">
        <v>73</v>
      </c>
      <c r="E72" s="13" t="e">
        <f>[1]Поросль!J25</f>
        <v>#REF!</v>
      </c>
      <c r="F72" s="9"/>
      <c r="G72" s="9">
        <v>1</v>
      </c>
      <c r="H72" s="14">
        <v>144804</v>
      </c>
      <c r="I72" s="9"/>
      <c r="J72" s="9">
        <v>1</v>
      </c>
      <c r="K72" s="14">
        <v>144804</v>
      </c>
      <c r="L72" s="14">
        <v>144804</v>
      </c>
      <c r="M72" s="14">
        <v>144804</v>
      </c>
      <c r="N72" s="14">
        <v>144804</v>
      </c>
    </row>
    <row r="73" spans="1:14" ht="17.25" customHeight="1">
      <c r="A73" s="24">
        <v>60</v>
      </c>
      <c r="B73" s="10" t="s">
        <v>74</v>
      </c>
      <c r="C73" s="11" t="s">
        <v>75</v>
      </c>
      <c r="D73" s="9" t="s">
        <v>22</v>
      </c>
      <c r="E73" s="13" t="e">
        <f>[1]Деревья!J26</f>
        <v>#REF!</v>
      </c>
      <c r="F73" s="9"/>
      <c r="G73" s="9"/>
      <c r="H73" s="14">
        <v>2404</v>
      </c>
      <c r="I73" s="14"/>
      <c r="J73" s="14"/>
      <c r="K73" s="14">
        <v>2404</v>
      </c>
      <c r="L73" s="14">
        <v>2404</v>
      </c>
      <c r="M73" s="14">
        <v>2404</v>
      </c>
      <c r="N73" s="14">
        <v>2404</v>
      </c>
    </row>
    <row r="74" spans="1:14" ht="17.25" customHeight="1">
      <c r="A74" s="24">
        <v>61</v>
      </c>
      <c r="B74" s="18"/>
      <c r="C74" s="7" t="s">
        <v>100</v>
      </c>
      <c r="D74" s="30" t="s">
        <v>24</v>
      </c>
      <c r="E74" s="30"/>
      <c r="F74" s="30"/>
      <c r="G74" s="30"/>
      <c r="H74" s="29">
        <v>25212</v>
      </c>
      <c r="I74" s="29"/>
      <c r="J74" s="29"/>
      <c r="K74" s="29">
        <v>25212</v>
      </c>
      <c r="L74" s="29"/>
      <c r="M74" s="29"/>
      <c r="N74" s="29">
        <v>25212</v>
      </c>
    </row>
    <row r="75" spans="1:14" ht="17.25" customHeight="1">
      <c r="A75" s="24">
        <v>62</v>
      </c>
      <c r="B75" s="18"/>
      <c r="C75" s="7" t="s">
        <v>101</v>
      </c>
      <c r="D75" s="30" t="s">
        <v>24</v>
      </c>
      <c r="E75" s="30"/>
      <c r="F75" s="30"/>
      <c r="G75" s="30"/>
      <c r="H75" s="29">
        <v>13814.37</v>
      </c>
      <c r="I75" s="29"/>
      <c r="J75" s="29"/>
      <c r="K75" s="29">
        <v>13814.37</v>
      </c>
      <c r="L75" s="29">
        <v>13814.37</v>
      </c>
      <c r="M75" s="29">
        <v>13814.37</v>
      </c>
      <c r="N75" s="29">
        <v>13814.37</v>
      </c>
    </row>
    <row r="76" spans="1:14" ht="17.25" customHeight="1">
      <c r="A76" s="27">
        <v>63</v>
      </c>
      <c r="B76" s="18"/>
      <c r="C76" s="7" t="s">
        <v>98</v>
      </c>
      <c r="D76" s="30" t="s">
        <v>24</v>
      </c>
      <c r="E76" s="30"/>
      <c r="F76" s="30"/>
      <c r="G76" s="30"/>
      <c r="H76" s="29">
        <v>13536</v>
      </c>
      <c r="I76" s="29"/>
      <c r="J76" s="29"/>
      <c r="K76" s="29">
        <v>13536</v>
      </c>
      <c r="L76" s="29">
        <v>13536</v>
      </c>
      <c r="M76" s="29">
        <v>13536</v>
      </c>
      <c r="N76" s="29">
        <v>13536</v>
      </c>
    </row>
    <row r="77" spans="1:14" ht="30" customHeight="1">
      <c r="A77" s="27">
        <v>64</v>
      </c>
      <c r="B77" s="18"/>
      <c r="C77" s="7" t="s">
        <v>99</v>
      </c>
      <c r="D77" s="7"/>
      <c r="E77" s="7"/>
      <c r="F77" s="7"/>
      <c r="G77" s="7"/>
      <c r="H77" s="7" t="s">
        <v>102</v>
      </c>
      <c r="I77" s="7"/>
      <c r="J77" s="7"/>
      <c r="K77" s="7" t="s">
        <v>102</v>
      </c>
      <c r="L77" s="7" t="s">
        <v>102</v>
      </c>
      <c r="M77" s="7" t="s">
        <v>102</v>
      </c>
      <c r="N77" s="7" t="s">
        <v>102</v>
      </c>
    </row>
    <row r="78" spans="1:14" ht="20.25" customHeight="1">
      <c r="A78" s="34" t="s">
        <v>81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 ht="30">
      <c r="A79" s="9">
        <v>65</v>
      </c>
      <c r="B79" s="10" t="str">
        <f>[1]ЗИМА_мех!B8&amp;[1]ЗИМА_мех!C8</f>
        <v>Калькуляция № 12</v>
      </c>
      <c r="C79" s="11" t="s">
        <v>43</v>
      </c>
      <c r="D79" s="9" t="s">
        <v>13</v>
      </c>
      <c r="E79" s="12">
        <f>[1]ЗИМА_мех!G17</f>
        <v>79.260000000000005</v>
      </c>
      <c r="F79" s="9">
        <f>ROUND(1/5,2)</f>
        <v>0.2</v>
      </c>
      <c r="G79" s="9">
        <f t="shared" ref="G79:G86" si="19">ROUND(F79*$F$6,0)</f>
        <v>37</v>
      </c>
      <c r="H79" s="14">
        <f t="shared" ref="H79:H88" si="20">ROUND(E79*G79,2)</f>
        <v>2932.62</v>
      </c>
      <c r="I79" s="9">
        <f>ROUND(1/3,2)</f>
        <v>0.33</v>
      </c>
      <c r="J79" s="9">
        <f t="shared" ref="J79:J86" si="21">ROUND(I79*$F$6,0)</f>
        <v>60</v>
      </c>
      <c r="K79" s="14">
        <f t="shared" ref="K79:K88" si="22">ROUND(E79*J79,2)</f>
        <v>4755.6000000000004</v>
      </c>
      <c r="L79" s="9">
        <f>ROUND(1/2,2)</f>
        <v>0.5</v>
      </c>
      <c r="M79" s="9">
        <f t="shared" ref="M79:M86" si="23">ROUND(L79*$F$6,0)</f>
        <v>92</v>
      </c>
      <c r="N79" s="14">
        <f t="shared" ref="N79:N88" si="24">ROUND(E79*M79,2)</f>
        <v>7291.92</v>
      </c>
    </row>
    <row r="80" spans="1:14" ht="25.5">
      <c r="A80" s="5">
        <v>66</v>
      </c>
      <c r="B80" s="10" t="str">
        <f>[1]ЗИМА_мех!B20&amp;[1]ЗИМА_мех!C20</f>
        <v>Калькуляция № 13</v>
      </c>
      <c r="C80" s="11" t="s">
        <v>44</v>
      </c>
      <c r="D80" s="9" t="s">
        <v>13</v>
      </c>
      <c r="E80" s="12">
        <f>[1]ЗИМА_мех!G29</f>
        <v>124.25</v>
      </c>
      <c r="F80" s="9">
        <f>ROUND(1/5,2)</f>
        <v>0.2</v>
      </c>
      <c r="G80" s="9">
        <f t="shared" si="19"/>
        <v>37</v>
      </c>
      <c r="H80" s="14">
        <f t="shared" si="20"/>
        <v>4597.25</v>
      </c>
      <c r="I80" s="9">
        <f>ROUND(1/3,2)</f>
        <v>0.33</v>
      </c>
      <c r="J80" s="9">
        <f t="shared" si="21"/>
        <v>60</v>
      </c>
      <c r="K80" s="14">
        <f t="shared" si="22"/>
        <v>7455</v>
      </c>
      <c r="L80" s="9">
        <f>ROUND(1/2,2)</f>
        <v>0.5</v>
      </c>
      <c r="M80" s="9">
        <f t="shared" si="23"/>
        <v>92</v>
      </c>
      <c r="N80" s="14">
        <f t="shared" si="24"/>
        <v>11431</v>
      </c>
    </row>
    <row r="81" spans="1:14" ht="45">
      <c r="A81" s="9">
        <v>67</v>
      </c>
      <c r="B81" s="10" t="str">
        <f>[1]ЗИМА_мех!B32&amp;[1]ЗИМА_мех!C32</f>
        <v>Калькуляция № 14</v>
      </c>
      <c r="C81" s="11" t="s">
        <v>45</v>
      </c>
      <c r="D81" s="9" t="s">
        <v>13</v>
      </c>
      <c r="E81" s="12">
        <f>[1]ЗИМА_мех!G43</f>
        <v>140.08000000000001</v>
      </c>
      <c r="F81" s="9">
        <v>0</v>
      </c>
      <c r="G81" s="9">
        <f t="shared" si="19"/>
        <v>0</v>
      </c>
      <c r="H81" s="14">
        <f t="shared" si="20"/>
        <v>0</v>
      </c>
      <c r="I81" s="9">
        <v>0</v>
      </c>
      <c r="J81" s="9">
        <f t="shared" si="21"/>
        <v>0</v>
      </c>
      <c r="K81" s="14">
        <f t="shared" si="22"/>
        <v>0</v>
      </c>
      <c r="L81" s="9">
        <f>ROUND(1/2,2)</f>
        <v>0.5</v>
      </c>
      <c r="M81" s="9">
        <f t="shared" si="23"/>
        <v>92</v>
      </c>
      <c r="N81" s="14">
        <f t="shared" si="24"/>
        <v>12887.36</v>
      </c>
    </row>
    <row r="82" spans="1:14" ht="30">
      <c r="A82" s="9">
        <v>68</v>
      </c>
      <c r="B82" s="10" t="str">
        <f>B79</f>
        <v>Калькуляция № 12</v>
      </c>
      <c r="C82" s="11" t="s">
        <v>46</v>
      </c>
      <c r="D82" s="9" t="s">
        <v>13</v>
      </c>
      <c r="E82" s="12">
        <f>E79</f>
        <v>79.260000000000005</v>
      </c>
      <c r="F82" s="9">
        <f>ROUND(1/7,2)</f>
        <v>0.14000000000000001</v>
      </c>
      <c r="G82" s="9">
        <f t="shared" si="19"/>
        <v>26</v>
      </c>
      <c r="H82" s="14">
        <f t="shared" si="20"/>
        <v>2060.7600000000002</v>
      </c>
      <c r="I82" s="9">
        <f>ROUND(1/5,2)</f>
        <v>0.2</v>
      </c>
      <c r="J82" s="9">
        <f t="shared" si="21"/>
        <v>37</v>
      </c>
      <c r="K82" s="14">
        <f t="shared" si="22"/>
        <v>2932.62</v>
      </c>
      <c r="L82" s="9">
        <f>ROUND(1/3,2)</f>
        <v>0.33</v>
      </c>
      <c r="M82" s="9">
        <f t="shared" si="23"/>
        <v>60</v>
      </c>
      <c r="N82" s="14">
        <f t="shared" si="24"/>
        <v>4755.6000000000004</v>
      </c>
    </row>
    <row r="83" spans="1:14" ht="33" customHeight="1">
      <c r="A83" s="9">
        <v>69</v>
      </c>
      <c r="B83" s="10" t="str">
        <f>[1]ЗИМА_руч!B8&amp;[1]ЗИМА_руч!C8</f>
        <v>Калькуляция №17</v>
      </c>
      <c r="C83" s="11" t="s">
        <v>47</v>
      </c>
      <c r="D83" s="9" t="s">
        <v>13</v>
      </c>
      <c r="E83" s="12">
        <f>[1]ЗИМА_руч!G16</f>
        <v>127.22</v>
      </c>
      <c r="F83" s="9">
        <f>ROUND(1/5,2)</f>
        <v>0.2</v>
      </c>
      <c r="G83" s="9">
        <f t="shared" si="19"/>
        <v>37</v>
      </c>
      <c r="H83" s="14">
        <f t="shared" si="20"/>
        <v>4707.1400000000003</v>
      </c>
      <c r="I83" s="9">
        <f>ROUND(1/3,2)</f>
        <v>0.33</v>
      </c>
      <c r="J83" s="9">
        <f t="shared" si="21"/>
        <v>60</v>
      </c>
      <c r="K83" s="14">
        <f t="shared" si="22"/>
        <v>7633.2</v>
      </c>
      <c r="L83" s="9">
        <f>ROUND(1/1,2)</f>
        <v>1</v>
      </c>
      <c r="M83" s="9">
        <f t="shared" si="23"/>
        <v>183</v>
      </c>
      <c r="N83" s="14">
        <f t="shared" si="24"/>
        <v>23281.26</v>
      </c>
    </row>
    <row r="84" spans="1:14" ht="30">
      <c r="A84" s="9">
        <v>70</v>
      </c>
      <c r="B84" s="10" t="str">
        <f>[1]ЗИМА_руч!B19&amp;[1]ЗИМА_руч!C19</f>
        <v>Калькуляция №18</v>
      </c>
      <c r="C84" s="11" t="s">
        <v>48</v>
      </c>
      <c r="D84" s="9" t="s">
        <v>13</v>
      </c>
      <c r="E84" s="12">
        <f>[1]ЗИМА_руч!G29</f>
        <v>371.37</v>
      </c>
      <c r="F84" s="9">
        <v>0</v>
      </c>
      <c r="G84" s="9">
        <f t="shared" si="19"/>
        <v>0</v>
      </c>
      <c r="H84" s="14">
        <f t="shared" si="20"/>
        <v>0</v>
      </c>
      <c r="I84" s="9">
        <v>0</v>
      </c>
      <c r="J84" s="9">
        <f t="shared" si="21"/>
        <v>0</v>
      </c>
      <c r="K84" s="14">
        <f t="shared" si="22"/>
        <v>0</v>
      </c>
      <c r="L84" s="9">
        <f>ROUND(1/2,2)</f>
        <v>0.5</v>
      </c>
      <c r="M84" s="9">
        <f t="shared" si="23"/>
        <v>92</v>
      </c>
      <c r="N84" s="14">
        <f t="shared" si="24"/>
        <v>34166.04</v>
      </c>
    </row>
    <row r="85" spans="1:14" ht="21" customHeight="1">
      <c r="A85" s="9">
        <v>71</v>
      </c>
      <c r="B85" s="10" t="str">
        <f>[1]ЗИМА_руч!B32&amp;[1]ЗИМА_руч!C32</f>
        <v>Калькуляция №19</v>
      </c>
      <c r="C85" s="11" t="s">
        <v>49</v>
      </c>
      <c r="D85" s="9" t="s">
        <v>13</v>
      </c>
      <c r="E85" s="12">
        <f>[1]ЗИМА_руч!G41</f>
        <v>1287.73</v>
      </c>
      <c r="F85" s="9">
        <f>ROUND(1/5,2)</f>
        <v>0.2</v>
      </c>
      <c r="G85" s="9">
        <f t="shared" si="19"/>
        <v>37</v>
      </c>
      <c r="H85" s="14">
        <f t="shared" si="20"/>
        <v>47646.01</v>
      </c>
      <c r="I85" s="9">
        <f>ROUND(1/3,2)</f>
        <v>0.33</v>
      </c>
      <c r="J85" s="9">
        <f t="shared" si="21"/>
        <v>60</v>
      </c>
      <c r="K85" s="14">
        <f t="shared" si="22"/>
        <v>77263.8</v>
      </c>
      <c r="L85" s="9">
        <f>ROUND(1/2,2)</f>
        <v>0.5</v>
      </c>
      <c r="M85" s="9">
        <f t="shared" si="23"/>
        <v>92</v>
      </c>
      <c r="N85" s="14">
        <f t="shared" si="24"/>
        <v>118471.16</v>
      </c>
    </row>
    <row r="86" spans="1:14" ht="19.5" customHeight="1">
      <c r="A86" s="9">
        <v>72</v>
      </c>
      <c r="B86" s="10" t="str">
        <f>[1]ЗИМА_руч!B43&amp;[1]ЗИМА_руч!C43</f>
        <v>Калькуляция № 20</v>
      </c>
      <c r="C86" s="11" t="s">
        <v>50</v>
      </c>
      <c r="D86" s="9" t="s">
        <v>13</v>
      </c>
      <c r="E86" s="12">
        <f>[1]ЗИМА_руч!G55</f>
        <v>1566.18</v>
      </c>
      <c r="F86" s="9">
        <f>ROUND(1/30,2)</f>
        <v>0.03</v>
      </c>
      <c r="G86" s="9">
        <f t="shared" si="19"/>
        <v>5</v>
      </c>
      <c r="H86" s="14">
        <f t="shared" si="20"/>
        <v>7830.9</v>
      </c>
      <c r="I86" s="9">
        <f>ROUND(1/15,2)</f>
        <v>7.0000000000000007E-2</v>
      </c>
      <c r="J86" s="9">
        <f t="shared" si="21"/>
        <v>13</v>
      </c>
      <c r="K86" s="14">
        <f t="shared" si="22"/>
        <v>20360.34</v>
      </c>
      <c r="L86" s="9">
        <f>ROUND(1/7,2)</f>
        <v>0.14000000000000001</v>
      </c>
      <c r="M86" s="9">
        <f t="shared" si="23"/>
        <v>26</v>
      </c>
      <c r="N86" s="14">
        <f t="shared" si="24"/>
        <v>40720.68</v>
      </c>
    </row>
    <row r="87" spans="1:14" ht="19.5" customHeight="1">
      <c r="A87" s="24">
        <v>73</v>
      </c>
      <c r="B87" s="10" t="str">
        <f>[1]ЗИМА_руч!B59&amp;[1]ЗИМА_руч!C59</f>
        <v>Калькуляция № 21</v>
      </c>
      <c r="C87" s="11" t="s">
        <v>51</v>
      </c>
      <c r="D87" s="9" t="s">
        <v>52</v>
      </c>
      <c r="E87" s="12">
        <f>[1]ЗИМА_руч!G68</f>
        <v>95</v>
      </c>
      <c r="F87" s="9"/>
      <c r="G87" s="9">
        <v>1</v>
      </c>
      <c r="H87" s="14">
        <f t="shared" si="20"/>
        <v>95</v>
      </c>
      <c r="I87" s="9"/>
      <c r="J87" s="9">
        <v>1</v>
      </c>
      <c r="K87" s="14">
        <f t="shared" si="22"/>
        <v>95</v>
      </c>
      <c r="L87" s="9"/>
      <c r="M87" s="9">
        <v>1</v>
      </c>
      <c r="N87" s="14">
        <f t="shared" si="24"/>
        <v>95</v>
      </c>
    </row>
    <row r="88" spans="1:14" ht="18.75" customHeight="1">
      <c r="A88" s="26">
        <v>74</v>
      </c>
      <c r="B88" s="10" t="str">
        <f>[1]ЗИМА_мех!B59&amp;[1]ЗИМА_мех!C59</f>
        <v>Калькуляция № 16</v>
      </c>
      <c r="C88" s="11" t="s">
        <v>53</v>
      </c>
      <c r="D88" s="9" t="s">
        <v>54</v>
      </c>
      <c r="E88" s="12">
        <f>[1]ЗИМА_мех!G68</f>
        <v>191.41</v>
      </c>
      <c r="F88" s="9"/>
      <c r="G88" s="9">
        <v>1</v>
      </c>
      <c r="H88" s="14">
        <f t="shared" si="20"/>
        <v>191.41</v>
      </c>
      <c r="I88" s="9"/>
      <c r="J88" s="9">
        <v>1</v>
      </c>
      <c r="K88" s="14">
        <f t="shared" si="22"/>
        <v>191.41</v>
      </c>
      <c r="L88" s="9"/>
      <c r="M88" s="9">
        <v>1</v>
      </c>
      <c r="N88" s="14">
        <f t="shared" si="24"/>
        <v>191.41</v>
      </c>
    </row>
    <row r="89" spans="1:14" ht="16.5" hidden="1" customHeight="1">
      <c r="A89" s="26">
        <v>75</v>
      </c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</row>
    <row r="90" spans="1:14" ht="33" customHeight="1">
      <c r="A90" s="26">
        <v>76</v>
      </c>
      <c r="B90" s="10"/>
      <c r="C90" s="11" t="s">
        <v>97</v>
      </c>
      <c r="D90" s="9" t="s">
        <v>22</v>
      </c>
      <c r="E90" s="14"/>
      <c r="F90" s="9"/>
      <c r="G90" s="9"/>
      <c r="H90" s="14">
        <v>173.06</v>
      </c>
      <c r="I90" s="9"/>
      <c r="J90" s="9"/>
      <c r="K90" s="14">
        <v>173.06</v>
      </c>
      <c r="L90" s="14">
        <v>173.06</v>
      </c>
      <c r="M90" s="14">
        <v>173.06</v>
      </c>
      <c r="N90" s="14">
        <v>173.06</v>
      </c>
    </row>
    <row r="91" spans="1:14" ht="33" customHeight="1">
      <c r="A91" s="28">
        <v>77</v>
      </c>
      <c r="B91" s="10"/>
      <c r="C91" s="11" t="s">
        <v>40</v>
      </c>
      <c r="D91" s="9" t="s">
        <v>96</v>
      </c>
      <c r="E91" s="14"/>
      <c r="F91" s="9"/>
      <c r="G91" s="9"/>
      <c r="H91" s="14">
        <f>H35</f>
        <v>174780</v>
      </c>
      <c r="I91" s="14">
        <f t="shared" ref="I91:N91" si="25">I35</f>
        <v>0</v>
      </c>
      <c r="J91" s="14">
        <f t="shared" si="25"/>
        <v>6</v>
      </c>
      <c r="K91" s="14">
        <f t="shared" si="25"/>
        <v>174780</v>
      </c>
      <c r="L91" s="14">
        <f t="shared" si="25"/>
        <v>0</v>
      </c>
      <c r="M91" s="14">
        <f t="shared" si="25"/>
        <v>6</v>
      </c>
      <c r="N91" s="14">
        <f t="shared" si="25"/>
        <v>174780</v>
      </c>
    </row>
    <row r="92" spans="1:14" ht="33" customHeight="1">
      <c r="A92" s="28">
        <v>78</v>
      </c>
      <c r="B92" s="10"/>
      <c r="C92" s="11" t="s">
        <v>41</v>
      </c>
      <c r="D92" s="9" t="s">
        <v>96</v>
      </c>
      <c r="E92" s="14"/>
      <c r="F92" s="9"/>
      <c r="G92" s="9"/>
      <c r="H92" s="14">
        <f>H36</f>
        <v>49937</v>
      </c>
      <c r="I92" s="14">
        <f t="shared" ref="I92:N92" si="26">I36</f>
        <v>0</v>
      </c>
      <c r="J92" s="14">
        <f t="shared" si="26"/>
        <v>6</v>
      </c>
      <c r="K92" s="14">
        <f t="shared" si="26"/>
        <v>49937</v>
      </c>
      <c r="L92" s="14">
        <f t="shared" si="26"/>
        <v>0</v>
      </c>
      <c r="M92" s="14">
        <f t="shared" si="26"/>
        <v>6</v>
      </c>
      <c r="N92" s="14">
        <f t="shared" si="26"/>
        <v>49937</v>
      </c>
    </row>
    <row r="93" spans="1:14" ht="33" customHeight="1">
      <c r="A93" s="28">
        <v>79</v>
      </c>
      <c r="B93" s="10"/>
      <c r="C93" s="11" t="s">
        <v>42</v>
      </c>
      <c r="D93" s="9" t="s">
        <v>96</v>
      </c>
      <c r="E93" s="14"/>
      <c r="F93" s="9"/>
      <c r="G93" s="9"/>
      <c r="H93" s="14">
        <f>H37</f>
        <v>25155</v>
      </c>
      <c r="I93" s="14">
        <f t="shared" ref="I93:N93" si="27">I37</f>
        <v>0</v>
      </c>
      <c r="J93" s="14">
        <f t="shared" si="27"/>
        <v>6</v>
      </c>
      <c r="K93" s="14">
        <f t="shared" si="27"/>
        <v>25155</v>
      </c>
      <c r="L93" s="14">
        <f t="shared" si="27"/>
        <v>0</v>
      </c>
      <c r="M93" s="14">
        <f t="shared" si="27"/>
        <v>6</v>
      </c>
      <c r="N93" s="14">
        <f t="shared" si="27"/>
        <v>25155</v>
      </c>
    </row>
    <row r="94" spans="1:14" ht="20.25" customHeight="1">
      <c r="A94" s="31">
        <v>80</v>
      </c>
      <c r="B94" s="18"/>
      <c r="C94" s="7" t="s">
        <v>104</v>
      </c>
      <c r="D94" s="7"/>
      <c r="E94" s="7"/>
      <c r="F94" s="7"/>
      <c r="G94" s="7"/>
      <c r="H94" s="35" t="s">
        <v>105</v>
      </c>
      <c r="I94" s="36"/>
      <c r="J94" s="36"/>
      <c r="K94" s="36"/>
      <c r="L94" s="36"/>
      <c r="M94" s="36"/>
      <c r="N94" s="37"/>
    </row>
    <row r="95" spans="1:14">
      <c r="A95" s="38" t="s">
        <v>56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</row>
    <row r="96" spans="1:14" ht="39.75" hidden="1" customHeight="1">
      <c r="A96" s="9">
        <v>64</v>
      </c>
      <c r="B96" s="10" t="s">
        <v>57</v>
      </c>
      <c r="C96" s="11" t="s">
        <v>82</v>
      </c>
      <c r="D96" s="9" t="s">
        <v>58</v>
      </c>
      <c r="E96" s="14">
        <v>80</v>
      </c>
      <c r="F96" s="9"/>
      <c r="G96" s="9"/>
      <c r="H96" s="14">
        <f>E96</f>
        <v>80</v>
      </c>
      <c r="I96" s="9"/>
      <c r="J96" s="9"/>
      <c r="K96" s="14">
        <f>E96</f>
        <v>80</v>
      </c>
      <c r="L96" s="9"/>
      <c r="M96" s="9"/>
      <c r="N96" s="14">
        <f>E96</f>
        <v>80</v>
      </c>
    </row>
    <row r="97" spans="1:14" ht="26.25" hidden="1" customHeight="1">
      <c r="A97" s="9">
        <v>65</v>
      </c>
      <c r="B97" s="10" t="s">
        <v>57</v>
      </c>
      <c r="C97" s="11" t="s">
        <v>85</v>
      </c>
      <c r="D97" s="9" t="s">
        <v>24</v>
      </c>
      <c r="E97" s="13">
        <v>2224.96</v>
      </c>
      <c r="F97" s="9"/>
      <c r="G97" s="9">
        <v>1</v>
      </c>
      <c r="H97" s="14">
        <f>ROUND(E97*G97,2)</f>
        <v>2224.96</v>
      </c>
      <c r="I97" s="9"/>
      <c r="J97" s="9">
        <v>1</v>
      </c>
      <c r="K97" s="14">
        <f>ROUND(E97*J97,2)</f>
        <v>2224.96</v>
      </c>
      <c r="L97" s="9"/>
      <c r="M97" s="9">
        <v>1</v>
      </c>
      <c r="N97" s="14">
        <f>ROUND(E97*M97,2)</f>
        <v>2224.96</v>
      </c>
    </row>
    <row r="98" spans="1:14" ht="24" hidden="1" customHeight="1">
      <c r="A98" s="9">
        <v>66</v>
      </c>
      <c r="B98" s="10" t="s">
        <v>59</v>
      </c>
      <c r="C98" s="11" t="s">
        <v>60</v>
      </c>
      <c r="D98" s="9" t="s">
        <v>28</v>
      </c>
      <c r="E98" s="13">
        <v>400</v>
      </c>
      <c r="F98" s="9"/>
      <c r="G98" s="9"/>
      <c r="H98" s="14">
        <f>E98</f>
        <v>400</v>
      </c>
      <c r="I98" s="9"/>
      <c r="J98" s="9"/>
      <c r="K98" s="14">
        <f>E98</f>
        <v>400</v>
      </c>
      <c r="L98" s="9"/>
      <c r="M98" s="9"/>
      <c r="N98" s="14">
        <f>E98</f>
        <v>400</v>
      </c>
    </row>
    <row r="99" spans="1:14" ht="31.5" hidden="1" customHeight="1">
      <c r="A99" s="9">
        <v>67</v>
      </c>
      <c r="B99" s="10" t="s">
        <v>61</v>
      </c>
      <c r="C99" s="11" t="s">
        <v>62</v>
      </c>
      <c r="D99" s="9" t="s">
        <v>22</v>
      </c>
      <c r="E99" s="13">
        <v>25</v>
      </c>
      <c r="F99" s="9"/>
      <c r="G99" s="9"/>
      <c r="H99" s="14">
        <f>E99</f>
        <v>25</v>
      </c>
      <c r="I99" s="9"/>
      <c r="J99" s="9"/>
      <c r="K99" s="14">
        <f>E99</f>
        <v>25</v>
      </c>
      <c r="L99" s="9"/>
      <c r="M99" s="9"/>
      <c r="N99" s="14">
        <f>E99</f>
        <v>25</v>
      </c>
    </row>
    <row r="100" spans="1:14" ht="25.5" hidden="1">
      <c r="A100" s="9">
        <v>68</v>
      </c>
      <c r="B100" s="10" t="s">
        <v>63</v>
      </c>
      <c r="C100" s="11" t="s">
        <v>64</v>
      </c>
      <c r="D100" s="9" t="s">
        <v>65</v>
      </c>
      <c r="E100" s="13">
        <f>[1]Кошен!J42</f>
        <v>374</v>
      </c>
      <c r="F100" s="9"/>
      <c r="G100" s="9">
        <v>2</v>
      </c>
      <c r="H100" s="14">
        <f t="shared" ref="H100:H105" si="28">ROUND(E100*G100,2)</f>
        <v>748</v>
      </c>
      <c r="I100" s="9"/>
      <c r="J100" s="9">
        <v>4</v>
      </c>
      <c r="K100" s="14">
        <f t="shared" ref="K100:K105" si="29">ROUND(E100*J100,2)</f>
        <v>1496</v>
      </c>
      <c r="L100" s="9"/>
      <c r="M100" s="9">
        <f>4*2</f>
        <v>8</v>
      </c>
      <c r="N100" s="14">
        <f t="shared" ref="N100:N105" si="30">ROUND(E100*M100,2)</f>
        <v>2992</v>
      </c>
    </row>
    <row r="101" spans="1:14" ht="32.25" hidden="1" customHeight="1">
      <c r="A101" s="9">
        <v>69</v>
      </c>
      <c r="B101" s="10" t="str">
        <f>[1]ЛЕТО_мех!B47&amp;[1]ЛЕТО_мех!C47</f>
        <v>Калькуляция № 4</v>
      </c>
      <c r="C101" s="11" t="s">
        <v>66</v>
      </c>
      <c r="D101" s="9" t="s">
        <v>13</v>
      </c>
      <c r="E101" s="13">
        <f>[1]ЛЕТО_мех!G60</f>
        <v>2384.21</v>
      </c>
      <c r="F101" s="9"/>
      <c r="G101" s="9">
        <v>6</v>
      </c>
      <c r="H101" s="14">
        <f t="shared" si="28"/>
        <v>14305.26</v>
      </c>
      <c r="I101" s="9"/>
      <c r="J101" s="9">
        <v>6</v>
      </c>
      <c r="K101" s="14">
        <f t="shared" si="29"/>
        <v>14305.26</v>
      </c>
      <c r="L101" s="9"/>
      <c r="M101" s="9">
        <v>6</v>
      </c>
      <c r="N101" s="14">
        <f t="shared" si="30"/>
        <v>14305.26</v>
      </c>
    </row>
    <row r="102" spans="1:14" ht="21" hidden="1" customHeight="1">
      <c r="A102" s="9">
        <v>70</v>
      </c>
      <c r="B102" s="10" t="str">
        <f>[1]ЛЕТО_руч!B72&amp;[1]ЛЕТО_руч!C72</f>
        <v>Калькуляция № 11</v>
      </c>
      <c r="C102" s="11" t="s">
        <v>67</v>
      </c>
      <c r="D102" s="9" t="s">
        <v>65</v>
      </c>
      <c r="E102" s="13">
        <f>[1]ЛЕТО_руч!G80</f>
        <v>702.17</v>
      </c>
      <c r="F102" s="9"/>
      <c r="G102" s="9">
        <v>6</v>
      </c>
      <c r="H102" s="14">
        <f t="shared" si="28"/>
        <v>4213.0200000000004</v>
      </c>
      <c r="I102" s="9"/>
      <c r="J102" s="9">
        <v>6</v>
      </c>
      <c r="K102" s="14">
        <f t="shared" si="29"/>
        <v>4213.0200000000004</v>
      </c>
      <c r="L102" s="9"/>
      <c r="M102" s="9">
        <v>6</v>
      </c>
      <c r="N102" s="14">
        <f t="shared" si="30"/>
        <v>4213.0200000000004</v>
      </c>
    </row>
    <row r="103" spans="1:14" ht="15" hidden="1" customHeight="1">
      <c r="A103" s="9">
        <v>71</v>
      </c>
      <c r="B103" s="10" t="str">
        <f>B102</f>
        <v>Калькуляция № 11</v>
      </c>
      <c r="C103" s="11" t="s">
        <v>68</v>
      </c>
      <c r="D103" s="9" t="s">
        <v>65</v>
      </c>
      <c r="E103" s="13">
        <f>E102</f>
        <v>702.17</v>
      </c>
      <c r="F103" s="9"/>
      <c r="G103" s="9">
        <v>6</v>
      </c>
      <c r="H103" s="14">
        <f t="shared" si="28"/>
        <v>4213.0200000000004</v>
      </c>
      <c r="I103" s="9"/>
      <c r="J103" s="9">
        <v>6</v>
      </c>
      <c r="K103" s="14">
        <f t="shared" si="29"/>
        <v>4213.0200000000004</v>
      </c>
      <c r="L103" s="9"/>
      <c r="M103" s="9">
        <v>6</v>
      </c>
      <c r="N103" s="14">
        <f t="shared" si="30"/>
        <v>4213.0200000000004</v>
      </c>
    </row>
    <row r="104" spans="1:14" ht="29.25" hidden="1" customHeight="1">
      <c r="A104" s="9">
        <v>72</v>
      </c>
      <c r="B104" s="10" t="s">
        <v>57</v>
      </c>
      <c r="C104" s="11" t="s">
        <v>69</v>
      </c>
      <c r="D104" s="9" t="s">
        <v>70</v>
      </c>
      <c r="E104" s="13">
        <v>700</v>
      </c>
      <c r="F104" s="9"/>
      <c r="G104" s="9">
        <v>1</v>
      </c>
      <c r="H104" s="14">
        <f t="shared" si="28"/>
        <v>700</v>
      </c>
      <c r="I104" s="9"/>
      <c r="J104" s="9">
        <v>2</v>
      </c>
      <c r="K104" s="14">
        <f t="shared" si="29"/>
        <v>1400</v>
      </c>
      <c r="L104" s="9"/>
      <c r="M104" s="9">
        <v>2</v>
      </c>
      <c r="N104" s="14">
        <f t="shared" si="30"/>
        <v>1400</v>
      </c>
    </row>
    <row r="105" spans="1:14" ht="21.75" hidden="1" customHeight="1">
      <c r="A105" s="9">
        <v>73</v>
      </c>
      <c r="B105" s="10" t="s">
        <v>71</v>
      </c>
      <c r="C105" s="11" t="s">
        <v>72</v>
      </c>
      <c r="D105" s="9" t="s">
        <v>73</v>
      </c>
      <c r="E105" s="13">
        <f>[1]Поросль!J55</f>
        <v>144804</v>
      </c>
      <c r="F105" s="9"/>
      <c r="G105" s="9">
        <v>1</v>
      </c>
      <c r="H105" s="14">
        <f t="shared" si="28"/>
        <v>144804</v>
      </c>
      <c r="I105" s="9"/>
      <c r="J105" s="9">
        <v>1</v>
      </c>
      <c r="K105" s="14">
        <f t="shared" si="29"/>
        <v>144804</v>
      </c>
      <c r="L105" s="9"/>
      <c r="M105" s="9">
        <v>1</v>
      </c>
      <c r="N105" s="14">
        <f t="shared" si="30"/>
        <v>144804</v>
      </c>
    </row>
    <row r="106" spans="1:14" ht="25.5" hidden="1">
      <c r="A106" s="9">
        <v>74</v>
      </c>
      <c r="B106" s="10" t="s">
        <v>74</v>
      </c>
      <c r="C106" s="11" t="s">
        <v>75</v>
      </c>
      <c r="D106" s="9" t="s">
        <v>76</v>
      </c>
      <c r="E106" s="13">
        <f>[1]Деревья!J56</f>
        <v>2404</v>
      </c>
      <c r="F106" s="9"/>
      <c r="G106" s="9"/>
      <c r="H106" s="14">
        <f>E106</f>
        <v>2404</v>
      </c>
      <c r="I106" s="9"/>
      <c r="J106" s="9"/>
      <c r="K106" s="14">
        <f>E106</f>
        <v>2404</v>
      </c>
      <c r="L106" s="9"/>
      <c r="M106" s="9"/>
      <c r="N106" s="14">
        <f>E106</f>
        <v>2404</v>
      </c>
    </row>
    <row r="107" spans="1:14" hidden="1">
      <c r="A107" s="17">
        <v>75</v>
      </c>
      <c r="B107" s="18"/>
      <c r="C107" s="7" t="s">
        <v>83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 hidden="1">
      <c r="A108" s="17">
        <v>76</v>
      </c>
      <c r="B108" s="18"/>
      <c r="C108" s="7" t="s">
        <v>84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 ht="75.75">
      <c r="A109" s="21">
        <v>81</v>
      </c>
      <c r="B109" s="18"/>
      <c r="C109" s="7" t="s">
        <v>88</v>
      </c>
      <c r="D109" s="7" t="s">
        <v>90</v>
      </c>
      <c r="E109" s="7"/>
      <c r="F109" s="7"/>
      <c r="G109" s="7"/>
      <c r="H109" s="7">
        <v>750</v>
      </c>
      <c r="I109" s="7"/>
      <c r="J109" s="7"/>
      <c r="K109" s="7">
        <v>750</v>
      </c>
      <c r="L109" s="7">
        <v>750</v>
      </c>
      <c r="M109" s="7">
        <v>750</v>
      </c>
      <c r="N109" s="7">
        <v>750</v>
      </c>
    </row>
    <row r="110" spans="1:14" ht="134.25" customHeight="1">
      <c r="A110" s="17">
        <v>82</v>
      </c>
      <c r="B110" s="18"/>
      <c r="C110" s="7" t="s">
        <v>86</v>
      </c>
      <c r="D110" s="22" t="s">
        <v>89</v>
      </c>
      <c r="E110" s="7"/>
      <c r="F110" s="7"/>
      <c r="G110" s="7"/>
      <c r="H110" s="17">
        <v>1243.1500000000001</v>
      </c>
      <c r="I110" s="17"/>
      <c r="J110" s="17"/>
      <c r="K110" s="17">
        <v>1243.1500000000001</v>
      </c>
      <c r="L110" s="17">
        <v>1243.1500000000001</v>
      </c>
      <c r="M110" s="17">
        <v>1243.1500000000001</v>
      </c>
      <c r="N110" s="17">
        <v>1243.1500000000001</v>
      </c>
    </row>
    <row r="111" spans="1:14">
      <c r="A111" s="4"/>
      <c r="B111" s="15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>
      <c r="A112" s="4"/>
      <c r="B112" s="15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>
      <c r="A113" s="4"/>
      <c r="B113" s="1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>
      <c r="A114" s="4"/>
      <c r="B114" s="15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>
      <c r="A115" s="4"/>
      <c r="B115" s="1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>
      <c r="A116" s="4"/>
      <c r="B116" s="1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>
      <c r="A117" s="4"/>
      <c r="B117" s="15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>
      <c r="A118" s="4"/>
      <c r="B118" s="15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>
      <c r="A119" s="4"/>
      <c r="B119" s="15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>
      <c r="A120" s="4"/>
      <c r="B120" s="1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>
      <c r="A121" s="4"/>
      <c r="B121" s="15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>
      <c r="A122" s="4"/>
      <c r="B122" s="15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>
      <c r="A123" s="4"/>
      <c r="B123" s="15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>
      <c r="A124" s="4"/>
      <c r="B124" s="15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>
      <c r="A125" s="4"/>
      <c r="B125" s="15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>
      <c r="A126" s="4"/>
      <c r="B126" s="1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>
      <c r="A127" s="4"/>
      <c r="B127" s="1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>
      <c r="A128" s="4"/>
      <c r="B128" s="1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>
      <c r="A129" s="4"/>
      <c r="B129" s="1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>
      <c r="A130" s="4"/>
      <c r="B130" s="1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>
      <c r="A131" s="4"/>
      <c r="B131" s="1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>
      <c r="A132" s="4"/>
      <c r="B132" s="1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>
      <c r="A133" s="4"/>
      <c r="B133" s="1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>
      <c r="A134" s="4"/>
      <c r="B134" s="1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>
      <c r="A135" s="4"/>
      <c r="B135" s="1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>
      <c r="A136" s="4"/>
      <c r="B136" s="1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>
      <c r="A137" s="4"/>
      <c r="B137" s="1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>
      <c r="A138" s="4"/>
      <c r="B138" s="1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>
      <c r="A139" s="4"/>
      <c r="B139" s="1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>
      <c r="A140" s="4"/>
      <c r="B140" s="1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>
      <c r="A141" s="4"/>
      <c r="B141" s="1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>
      <c r="A142" s="4"/>
      <c r="B142" s="1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>
      <c r="A143" s="4"/>
      <c r="B143" s="1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>
      <c r="A144" s="4"/>
      <c r="B144" s="1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>
      <c r="A145" s="4"/>
      <c r="B145" s="1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>
      <c r="A146" s="4"/>
      <c r="B146" s="15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>
      <c r="A147" s="4"/>
      <c r="B147" s="15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>
      <c r="A148" s="4"/>
      <c r="B148" s="1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>
      <c r="A149" s="4"/>
      <c r="B149" s="15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>
      <c r="A150" s="4"/>
      <c r="B150" s="15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>
      <c r="A151" s="4"/>
      <c r="B151" s="1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>
      <c r="A152" s="4"/>
      <c r="B152" s="1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>
      <c r="A153" s="4"/>
      <c r="B153" s="15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>
      <c r="A154" s="4"/>
      <c r="B154" s="1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>
      <c r="A155" s="4"/>
      <c r="B155" s="1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>
      <c r="A156" s="4"/>
      <c r="B156" s="1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>
      <c r="A157" s="4"/>
      <c r="B157" s="1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>
      <c r="A158" s="4"/>
      <c r="B158" s="1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>
      <c r="A159" s="4"/>
      <c r="B159" s="1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>
      <c r="A160" s="4"/>
      <c r="B160" s="1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>
      <c r="A161" s="4"/>
      <c r="B161" s="1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>
      <c r="A162" s="4"/>
      <c r="B162" s="1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>
      <c r="A163" s="4"/>
      <c r="B163" s="1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>
      <c r="A164" s="4"/>
      <c r="B164" s="1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>
      <c r="A165" s="4"/>
      <c r="B165" s="1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>
      <c r="A166" s="4"/>
      <c r="B166" s="1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>
      <c r="A167" s="4"/>
      <c r="B167" s="1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>
      <c r="A168" s="4"/>
      <c r="B168" s="1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>
      <c r="A169" s="4"/>
      <c r="B169" s="1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>
      <c r="A170" s="4"/>
      <c r="B170" s="1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>
      <c r="A171" s="4"/>
      <c r="B171" s="1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>
      <c r="A172" s="4"/>
      <c r="B172" s="1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>
      <c r="A173" s="4"/>
      <c r="B173" s="1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>
      <c r="A174" s="4"/>
      <c r="B174" s="1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>
      <c r="A175" s="4"/>
      <c r="B175" s="15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>
      <c r="A176" s="4"/>
      <c r="B176" s="15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>
      <c r="A177" s="4"/>
      <c r="B177" s="1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>
      <c r="A178" s="4"/>
      <c r="B178" s="1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>
      <c r="A179" s="4"/>
      <c r="B179" s="15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>
      <c r="A180" s="4"/>
      <c r="B180" s="15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>
      <c r="A181" s="4"/>
      <c r="B181" s="15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>
      <c r="A182" s="4"/>
      <c r="B182" s="15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>
      <c r="A183" s="4"/>
      <c r="B183" s="15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>
      <c r="A184" s="4"/>
      <c r="B184" s="15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>
      <c r="A185" s="4"/>
      <c r="B185" s="15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>
      <c r="A186" s="4"/>
      <c r="B186" s="1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>
      <c r="A187" s="4"/>
      <c r="B187" s="15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>
      <c r="A188" s="4"/>
      <c r="B188" s="15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>
      <c r="A189" s="4"/>
      <c r="B189" s="15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</sheetData>
  <mergeCells count="18">
    <mergeCell ref="A78:N78"/>
    <mergeCell ref="A95:N95"/>
    <mergeCell ref="A3:N3"/>
    <mergeCell ref="A5:B5"/>
    <mergeCell ref="D6:E6"/>
    <mergeCell ref="A7:A8"/>
    <mergeCell ref="B7:B8"/>
    <mergeCell ref="C7:C8"/>
    <mergeCell ref="D7:D8"/>
    <mergeCell ref="E7:E8"/>
    <mergeCell ref="A4:N4"/>
    <mergeCell ref="H7:N7"/>
    <mergeCell ref="H94:N94"/>
    <mergeCell ref="H1:N1"/>
    <mergeCell ref="S7:U7"/>
    <mergeCell ref="V7:X7"/>
    <mergeCell ref="Y7:AA7"/>
    <mergeCell ref="A9:N9"/>
  </mergeCells>
  <pageMargins left="0" right="0" top="0" bottom="0" header="0" footer="0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2016-07-18T06:45:19Z</dcterms:modified>
</cp:coreProperties>
</file>