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omments5.xml" ContentType="application/vnd.openxmlformats-officedocument.spreadsheetml.comment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935" yWindow="30" windowWidth="7380" windowHeight="9015" tabRatio="725" activeTab="3"/>
  </bookViews>
  <sheets>
    <sheet name="Р-скол" sheetId="16" r:id="rId1"/>
    <sheet name="Фундаменты" sheetId="15" r:id="rId2"/>
    <sheet name="Плиты" sheetId="14" r:id="rId3"/>
    <sheet name="Стены" sheetId="13" r:id="rId4"/>
    <sheet name="Марки" sheetId="4" r:id="rId5"/>
    <sheet name="R-скл" sheetId="5" r:id="rId6"/>
    <sheet name="R-пблр" sheetId="7" r:id="rId7"/>
    <sheet name="Класс Бетона" sheetId="8" r:id="rId8"/>
    <sheet name="Rs-жбк" sheetId="6" r:id="rId9"/>
    <sheet name="Rs-мк" sheetId="9" r:id="rId10"/>
    <sheet name="Класс Стали" sheetId="11" r:id="rId11"/>
    <sheet name="Булат-1S" sheetId="10" r:id="rId12"/>
    <sheet name="Вибран" sheetId="12" r:id="rId13"/>
    <sheet name="Лист2" sheetId="2" state="hidden" r:id="rId14"/>
    <sheet name="Лист3" sheetId="3" state="hidden" r:id="rId15"/>
  </sheets>
  <definedNames>
    <definedName name="_xlnm.Print_Area" localSheetId="5">'R-скл'!$A$1:$P$64</definedName>
  </definedNames>
  <calcPr calcId="124519"/>
</workbook>
</file>

<file path=xl/calcChain.xml><?xml version="1.0" encoding="utf-8"?>
<calcChain xmlns="http://schemas.openxmlformats.org/spreadsheetml/2006/main">
  <c r="H53" i="13"/>
  <c r="H54"/>
  <c r="J55" s="1"/>
  <c r="K55" s="1"/>
  <c r="H55"/>
  <c r="I55"/>
  <c r="H59"/>
  <c r="H60"/>
  <c r="J61" s="1"/>
  <c r="K61" s="1"/>
  <c r="H61"/>
  <c r="I61"/>
  <c r="H65"/>
  <c r="H66"/>
  <c r="H67"/>
  <c r="H71"/>
  <c r="H72"/>
  <c r="H73"/>
  <c r="H77"/>
  <c r="H78"/>
  <c r="H79"/>
  <c r="H83"/>
  <c r="H84"/>
  <c r="H85"/>
  <c r="H89"/>
  <c r="H90"/>
  <c r="J91" s="1"/>
  <c r="K91" s="1"/>
  <c r="H91"/>
  <c r="I91"/>
  <c r="H95"/>
  <c r="H96"/>
  <c r="J97" s="1"/>
  <c r="K97" s="1"/>
  <c r="H97"/>
  <c r="I97"/>
  <c r="H101"/>
  <c r="H102"/>
  <c r="J103" s="1"/>
  <c r="K103" s="1"/>
  <c r="H103"/>
  <c r="H107"/>
  <c r="H108"/>
  <c r="H109"/>
  <c r="H47"/>
  <c r="H48"/>
  <c r="H49"/>
  <c r="H35"/>
  <c r="H36"/>
  <c r="H37"/>
  <c r="H41"/>
  <c r="H42"/>
  <c r="H43"/>
  <c r="H31"/>
  <c r="H30"/>
  <c r="H29"/>
  <c r="H23"/>
  <c r="H24"/>
  <c r="H25"/>
  <c r="H18"/>
  <c r="H19"/>
  <c r="H17"/>
  <c r="H19" i="14"/>
  <c r="H20"/>
  <c r="H21"/>
  <c r="H22"/>
  <c r="H23"/>
  <c r="H24"/>
  <c r="H25"/>
  <c r="H26"/>
  <c r="H27"/>
  <c r="H28"/>
  <c r="H29"/>
  <c r="H30"/>
  <c r="H31"/>
  <c r="H32"/>
  <c r="H18"/>
  <c r="H48" i="15"/>
  <c r="H47"/>
  <c r="H46"/>
  <c r="H44"/>
  <c r="H43"/>
  <c r="H42"/>
  <c r="H32"/>
  <c r="H31"/>
  <c r="H30"/>
  <c r="H28"/>
  <c r="H27"/>
  <c r="H26"/>
  <c r="H24"/>
  <c r="H23"/>
  <c r="H22"/>
  <c r="H19"/>
  <c r="H20"/>
  <c r="H18"/>
  <c r="F21" i="16"/>
  <c r="G21"/>
  <c r="H21"/>
  <c r="D22"/>
  <c r="G22"/>
  <c r="H22"/>
  <c r="I22"/>
  <c r="D23"/>
  <c r="G23"/>
  <c r="H23"/>
  <c r="I23"/>
  <c r="D24"/>
  <c r="G24"/>
  <c r="H24"/>
  <c r="I24"/>
  <c r="D26"/>
  <c r="G26"/>
  <c r="H26"/>
  <c r="I26"/>
  <c r="D27"/>
  <c r="G27"/>
  <c r="H27"/>
  <c r="I27"/>
  <c r="D29"/>
  <c r="G29"/>
  <c r="H29"/>
  <c r="I29"/>
  <c r="D30"/>
  <c r="G30"/>
  <c r="H30"/>
  <c r="I30"/>
  <c r="D32"/>
  <c r="G32"/>
  <c r="H32"/>
  <c r="I32"/>
  <c r="D33"/>
  <c r="G33"/>
  <c r="H33"/>
  <c r="I33"/>
  <c r="D35"/>
  <c r="G35"/>
  <c r="H35"/>
  <c r="I35"/>
  <c r="D36"/>
  <c r="G36"/>
  <c r="H36"/>
  <c r="I36"/>
  <c r="D38"/>
  <c r="G38"/>
  <c r="H38"/>
  <c r="I38"/>
  <c r="D39"/>
  <c r="G39"/>
  <c r="H39"/>
  <c r="I39"/>
  <c r="D41"/>
  <c r="G41"/>
  <c r="H41"/>
  <c r="I41"/>
  <c r="D42"/>
  <c r="G42"/>
  <c r="H42"/>
  <c r="I42"/>
  <c r="H36" i="15"/>
  <c r="H34"/>
  <c r="H35"/>
  <c r="I36"/>
  <c r="K36"/>
  <c r="J48"/>
  <c r="I48"/>
  <c r="J44"/>
  <c r="I44"/>
  <c r="H40"/>
  <c r="H38"/>
  <c r="H39"/>
  <c r="I39"/>
  <c r="K39"/>
  <c r="J32"/>
  <c r="I32"/>
  <c r="I20"/>
  <c r="J20"/>
  <c r="I24"/>
  <c r="J24"/>
  <c r="I28"/>
  <c r="J28"/>
  <c r="I32" i="14"/>
  <c r="J32"/>
  <c r="L35" i="6"/>
  <c r="M35"/>
  <c r="L34"/>
  <c r="M34"/>
  <c r="L33"/>
  <c r="M33"/>
  <c r="L30"/>
  <c r="M30"/>
  <c r="L29"/>
  <c r="M29"/>
  <c r="L28"/>
  <c r="M28"/>
  <c r="L27"/>
  <c r="M27"/>
  <c r="L25"/>
  <c r="M25"/>
  <c r="L24"/>
  <c r="M24"/>
  <c r="L23"/>
  <c r="M23"/>
  <c r="M22"/>
  <c r="L21"/>
  <c r="M21"/>
  <c r="M20"/>
  <c r="L19"/>
  <c r="M19"/>
  <c r="L18"/>
  <c r="M18"/>
  <c r="L16"/>
  <c r="M16"/>
  <c r="L31"/>
  <c r="M31"/>
  <c r="L58" i="9"/>
  <c r="M58"/>
  <c r="L57"/>
  <c r="M57"/>
  <c r="L56"/>
  <c r="M56"/>
  <c r="L55"/>
  <c r="M55"/>
  <c r="L54"/>
  <c r="M54"/>
  <c r="L52"/>
  <c r="M52"/>
  <c r="L51"/>
  <c r="M51"/>
  <c r="L50"/>
  <c r="M50"/>
  <c r="M49"/>
  <c r="L48"/>
  <c r="M48"/>
  <c r="L47"/>
  <c r="M47"/>
  <c r="L45"/>
  <c r="M45"/>
  <c r="L43"/>
  <c r="M43"/>
  <c r="L41"/>
  <c r="M41"/>
  <c r="L39"/>
  <c r="M39"/>
  <c r="L37"/>
  <c r="M37"/>
  <c r="L35"/>
  <c r="M35"/>
  <c r="L34"/>
  <c r="M34"/>
  <c r="L33"/>
  <c r="M33"/>
  <c r="L31"/>
  <c r="M31"/>
  <c r="L30"/>
  <c r="M30"/>
  <c r="L29"/>
  <c r="M29"/>
  <c r="L28"/>
  <c r="M28"/>
  <c r="L26"/>
  <c r="M26"/>
  <c r="L24"/>
  <c r="M24"/>
  <c r="L22"/>
  <c r="M22"/>
  <c r="L20"/>
  <c r="M20"/>
  <c r="L18"/>
  <c r="M18"/>
  <c r="L16"/>
  <c r="M16"/>
  <c r="E43" i="7"/>
  <c r="H43"/>
  <c r="I43"/>
  <c r="J43"/>
  <c r="E42"/>
  <c r="H42"/>
  <c r="I42"/>
  <c r="J42"/>
  <c r="E40"/>
  <c r="H40"/>
  <c r="I40"/>
  <c r="J40"/>
  <c r="E39"/>
  <c r="H39"/>
  <c r="I39"/>
  <c r="J39"/>
  <c r="E37"/>
  <c r="H37"/>
  <c r="I37"/>
  <c r="J37"/>
  <c r="E36"/>
  <c r="H36"/>
  <c r="I36"/>
  <c r="J36"/>
  <c r="E34"/>
  <c r="H34"/>
  <c r="I34"/>
  <c r="J34"/>
  <c r="E33"/>
  <c r="H33"/>
  <c r="I33"/>
  <c r="J33"/>
  <c r="E31"/>
  <c r="H31"/>
  <c r="I31"/>
  <c r="J31"/>
  <c r="E30"/>
  <c r="H30"/>
  <c r="I30"/>
  <c r="J30"/>
  <c r="E28"/>
  <c r="H28"/>
  <c r="I28"/>
  <c r="J28"/>
  <c r="E27"/>
  <c r="H27"/>
  <c r="I27"/>
  <c r="J27"/>
  <c r="E25"/>
  <c r="H25"/>
  <c r="I25"/>
  <c r="J25"/>
  <c r="E24"/>
  <c r="H24"/>
  <c r="I24"/>
  <c r="J24"/>
  <c r="E23"/>
  <c r="H23"/>
  <c r="I23"/>
  <c r="J23"/>
  <c r="E22"/>
  <c r="H22"/>
  <c r="I22"/>
  <c r="J22"/>
  <c r="L43" i="10"/>
  <c r="L42"/>
  <c r="L40"/>
  <c r="L39"/>
  <c r="L37"/>
  <c r="L36"/>
  <c r="L34"/>
  <c r="L33"/>
  <c r="L31"/>
  <c r="L30"/>
  <c r="L28"/>
  <c r="L27"/>
  <c r="L25"/>
  <c r="L24"/>
  <c r="L23"/>
  <c r="L22"/>
  <c r="I20" i="12"/>
  <c r="L20"/>
  <c r="I21"/>
  <c r="L21"/>
  <c r="I22"/>
  <c r="L22"/>
  <c r="I23"/>
  <c r="L23"/>
  <c r="I24"/>
  <c r="L24"/>
  <c r="I25"/>
  <c r="L25"/>
  <c r="I26"/>
  <c r="L26"/>
  <c r="L27"/>
  <c r="I28"/>
  <c r="L28"/>
  <c r="I29"/>
  <c r="L29"/>
  <c r="I30"/>
  <c r="L30"/>
  <c r="I31"/>
  <c r="L31"/>
  <c r="I32"/>
  <c r="L32"/>
  <c r="I33"/>
  <c r="L33"/>
  <c r="I34"/>
  <c r="L34"/>
  <c r="I35"/>
  <c r="L35"/>
  <c r="I36"/>
  <c r="L36"/>
  <c r="I37"/>
  <c r="L37"/>
  <c r="I38"/>
  <c r="L38"/>
  <c r="I39"/>
  <c r="L39"/>
  <c r="I40"/>
  <c r="L40"/>
  <c r="I41"/>
  <c r="L41"/>
  <c r="I42"/>
  <c r="L42"/>
  <c r="I43"/>
  <c r="L43"/>
  <c r="L44"/>
  <c r="L45"/>
  <c r="H20"/>
  <c r="K20"/>
  <c r="H21"/>
  <c r="K21"/>
  <c r="H22"/>
  <c r="K22"/>
  <c r="H23"/>
  <c r="K23"/>
  <c r="H24"/>
  <c r="K24"/>
  <c r="H25"/>
  <c r="K25"/>
  <c r="H26"/>
  <c r="K26"/>
  <c r="K27"/>
  <c r="H28"/>
  <c r="K28"/>
  <c r="H29"/>
  <c r="K29"/>
  <c r="H30"/>
  <c r="K30"/>
  <c r="H31"/>
  <c r="K31"/>
  <c r="H32"/>
  <c r="K32"/>
  <c r="H33"/>
  <c r="K33"/>
  <c r="H34"/>
  <c r="K34"/>
  <c r="H35"/>
  <c r="K35"/>
  <c r="H36"/>
  <c r="K36"/>
  <c r="H37"/>
  <c r="K37"/>
  <c r="H38"/>
  <c r="K38"/>
  <c r="H39"/>
  <c r="K39"/>
  <c r="H40"/>
  <c r="K40"/>
  <c r="H41"/>
  <c r="K41"/>
  <c r="H42"/>
  <c r="K42"/>
  <c r="H43"/>
  <c r="K43"/>
  <c r="K44"/>
  <c r="K45"/>
  <c r="I27"/>
  <c r="I44"/>
  <c r="I45"/>
  <c r="H27"/>
  <c r="H44"/>
  <c r="H45"/>
  <c r="J44"/>
  <c r="J27"/>
  <c r="I103" i="13" l="1"/>
  <c r="J49"/>
  <c r="K49" s="1"/>
  <c r="I79"/>
  <c r="I67"/>
  <c r="I49"/>
  <c r="I109"/>
  <c r="J109"/>
  <c r="K109" s="1"/>
  <c r="I85"/>
  <c r="J85"/>
  <c r="K85" s="1"/>
  <c r="J79"/>
  <c r="K79" s="1"/>
  <c r="I73"/>
  <c r="J73"/>
  <c r="K73" s="1"/>
  <c r="J67"/>
  <c r="K67" s="1"/>
  <c r="I43"/>
  <c r="J43"/>
  <c r="K43" s="1"/>
  <c r="I19"/>
  <c r="I37"/>
  <c r="J37"/>
  <c r="K37" s="1"/>
  <c r="J31"/>
  <c r="K31" s="1"/>
  <c r="J19"/>
  <c r="K19" s="1"/>
  <c r="I31"/>
  <c r="J25"/>
  <c r="K25" s="1"/>
  <c r="I25"/>
</calcChain>
</file>

<file path=xl/comments1.xml><?xml version="1.0" encoding="utf-8"?>
<comments xmlns="http://schemas.openxmlformats.org/spreadsheetml/2006/main">
  <authors>
    <author>Баяндин И.Я.</author>
    <author>BOSCH</author>
  </authors>
  <commentList>
    <comment ref="H18" authorId="0">
      <text>
        <r>
          <rPr>
            <b/>
            <sz val="8"/>
            <color indexed="81"/>
            <rFont val="Tahoma"/>
            <charset val="204"/>
          </rPr>
          <t>Баяндин И.Я.:</t>
        </r>
        <r>
          <rPr>
            <sz val="8"/>
            <color indexed="81"/>
            <rFont val="Tahoma"/>
            <charset val="204"/>
          </rPr>
          <t xml:space="preserve">
Краткий справочник инженера-конструктора ,  стр.261
Классы тяжелого бетона
В3,5;  В5;  В7,5; В10; В 12,5;  В15; В20; В25; В30; В35; В40; В45; В50</t>
        </r>
      </text>
    </comment>
    <comment ref="E19" authorId="1">
      <text>
        <r>
          <rPr>
            <b/>
            <sz val="8"/>
            <color indexed="81"/>
            <rFont val="Tahoma"/>
            <charset val="204"/>
          </rPr>
          <t>BOSCH:</t>
        </r>
        <r>
          <rPr>
            <sz val="8"/>
            <color indexed="81"/>
            <rFont val="Tahoma"/>
            <charset val="204"/>
          </rPr>
          <t xml:space="preserve">
m1-коэф.,учитывающий максимальный размер крупного заполнителя в зоне вырыва m1 = 1 при крупности менее 50 мм
m1 = 1.1 при крупности 50 мм и более
(ГОСТ 22690-88  приложение 5)</t>
        </r>
      </text>
    </comment>
  </commentList>
</comments>
</file>

<file path=xl/comments2.xml><?xml version="1.0" encoding="utf-8"?>
<comments xmlns="http://schemas.openxmlformats.org/spreadsheetml/2006/main">
  <authors>
    <author>Александр</author>
  </authors>
  <commentList>
    <comment ref="E16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Количество испытаний- не менее 5 по 1-ой стене</t>
        </r>
      </text>
    </comment>
    <comment ref="F16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Для кирпича керамического К=0,9
Для кирпича силикатного К=0,9
Для раствора К=0,9
</t>
        </r>
      </text>
    </comment>
    <comment ref="G16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Для кирпича керамического К=0,9
Для кирпича силикатного К=0,9
Для раствора К=0,9
</t>
        </r>
      </text>
    </comment>
    <comment ref="K16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Краткий справочник инженера-конструктора, стр. 273
Марки кирпича:
М35;М50;М75;М100;М125;М150;М200;
М250;М300
Марки рствора:
М4;М10;М25;М50;М75;М100;М150;М200</t>
        </r>
      </text>
    </comment>
  </commentList>
</comments>
</file>

<file path=xl/comments3.xml><?xml version="1.0" encoding="utf-8"?>
<comments xmlns="http://schemas.openxmlformats.org/spreadsheetml/2006/main">
  <authors>
    <author>Александр</author>
  </authors>
  <commentList>
    <comment ref="E16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Количество испытаний- не менее 5 по 1-ой стене</t>
        </r>
      </text>
    </comment>
    <comment ref="F16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Для кирпича керамического К=0,9
Для кирпича силикатного К=0,9
Для раствора К=0,9
</t>
        </r>
      </text>
    </comment>
    <comment ref="G16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Для кирпича керамического К=0,9
Для кирпича силикатного К=0,9
Для раствора К=0,9
</t>
        </r>
      </text>
    </comment>
    <comment ref="K16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Краткий справочник инженера-конструктора, стр. 273
Марки кирпича:
М35;М50;М75;М100;М125;М150;М200;
М250;М300
Марки рствора:
М4;М10;М25;М50;М75;М100;М150;М200</t>
        </r>
      </text>
    </comment>
  </commentList>
</comments>
</file>

<file path=xl/comments4.xml><?xml version="1.0" encoding="utf-8"?>
<comments xmlns="http://schemas.openxmlformats.org/spreadsheetml/2006/main">
  <authors>
    <author>Александр</author>
  </authors>
  <commentList>
    <comment ref="E15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Количество испытаний- не менее 5 по 1-ой стене</t>
        </r>
      </text>
    </comment>
    <comment ref="F15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Для кирпича керамического К=0,9
Для кирпича силикатного К=0,9
Для раствора К=0,9
</t>
        </r>
      </text>
    </comment>
    <comment ref="G15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Для кирпича керамического К=0,9
Для кирпича силикатного К=0,9
Для раствора К=0,9
</t>
        </r>
      </text>
    </comment>
    <comment ref="K15" authorId="0">
      <text>
        <r>
          <rPr>
            <b/>
            <sz val="8"/>
            <color indexed="81"/>
            <rFont val="Tahoma"/>
            <charset val="204"/>
          </rPr>
          <t>Александр:</t>
        </r>
        <r>
          <rPr>
            <sz val="8"/>
            <color indexed="81"/>
            <rFont val="Tahoma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Краткий справочник инженера-конструктора, стр. 273
Марки кирпича:
М35;М50;М75;М100;М125;М150;М200;
М250;М300
Марки рствора:
М4;М10;М25;М50;М75;М100;М150;М200</t>
        </r>
      </text>
    </comment>
  </commentList>
</comments>
</file>

<file path=xl/comments5.xml><?xml version="1.0" encoding="utf-8"?>
<comments xmlns="http://schemas.openxmlformats.org/spreadsheetml/2006/main">
  <authors>
    <author>Баяндин И.Я.</author>
    <author>BOSCH</author>
  </authors>
  <commentList>
    <comment ref="J19" authorId="0">
      <text>
        <r>
          <rPr>
            <b/>
            <sz val="8"/>
            <color indexed="81"/>
            <rFont val="Tahoma"/>
            <charset val="204"/>
          </rPr>
          <t>Баяндин И.Я.:</t>
        </r>
        <r>
          <rPr>
            <sz val="8"/>
            <color indexed="81"/>
            <rFont val="Tahoma"/>
            <charset val="204"/>
          </rPr>
          <t xml:space="preserve">
Краткий справочник инженера-конструктора ,  стр.261
Классы тяжелого бетона
В3,5;  В5;  В7,5; В10; В 12,5;  В15; В20; В25; В30; В35; В40; В45; В50</t>
        </r>
      </text>
    </comment>
    <comment ref="F20" authorId="1">
      <text>
        <r>
          <rPr>
            <b/>
            <sz val="8"/>
            <color indexed="81"/>
            <rFont val="Tahoma"/>
            <charset val="204"/>
          </rPr>
          <t>BOSCH:</t>
        </r>
        <r>
          <rPr>
            <sz val="8"/>
            <color indexed="81"/>
            <rFont val="Tahoma"/>
            <charset val="204"/>
          </rPr>
          <t xml:space="preserve">
m1-коэф.,учитывающий максимальный размер крупного заполнителя в зоне вырыва m1 = 1 при крупности менее 50 мм
m1 = 1.1 при крупности 50 мм и более
(ГОСТ 22690-88  приложение 5)</t>
        </r>
      </text>
    </comment>
    <comment ref="G20" authorId="1">
      <text>
        <r>
          <rPr>
            <b/>
            <sz val="8"/>
            <color indexed="81"/>
            <rFont val="Tahoma"/>
            <charset val="204"/>
          </rPr>
          <t>BOSCH:</t>
        </r>
        <r>
          <rPr>
            <sz val="8"/>
            <color indexed="81"/>
            <rFont val="Tahoma"/>
            <charset val="204"/>
          </rPr>
          <t xml:space="preserve">
m2- коэф. Пропорциональности для перехода от усилия вырыва, кН, к прочности бетона, Мпа
m2 = 1.5 для тяжелого бетона
m2 = 1    для легкого бетона
(ГОСТ 22690-88 приложение 5, табл.9)</t>
        </r>
      </text>
    </comment>
  </commentList>
</comments>
</file>

<file path=xl/sharedStrings.xml><?xml version="1.0" encoding="utf-8"?>
<sst xmlns="http://schemas.openxmlformats.org/spreadsheetml/2006/main" count="1059" uniqueCount="512">
  <si>
    <t>Приложение_</t>
  </si>
  <si>
    <t>Протокол</t>
  </si>
  <si>
    <t xml:space="preserve"> Характеристика метода:  </t>
  </si>
  <si>
    <t xml:space="preserve">Прочность кирпича и раствора на сжатие определялась электронным измерителем прочности бетона методом ударного импульса </t>
  </si>
  <si>
    <t xml:space="preserve"> Характеристика прибора:  </t>
  </si>
  <si>
    <t xml:space="preserve"> Результаты испытания:</t>
  </si>
  <si>
    <t>№   исп.</t>
  </si>
  <si>
    <t>Вид материала</t>
  </si>
  <si>
    <t>Место испытания</t>
  </si>
  <si>
    <t>Коэф. К</t>
  </si>
  <si>
    <t>Соответствие классу, марке</t>
  </si>
  <si>
    <t>Кирпич керамический</t>
  </si>
  <si>
    <t>Раствор кладочный</t>
  </si>
  <si>
    <t>по  ГОСТ  22690-88  "БЕТОНЫ. Определение прочности механическими методами неразрушающего контроля</t>
  </si>
  <si>
    <t>ИК3</t>
  </si>
  <si>
    <t>Среднее значение,МПа</t>
  </si>
  <si>
    <t>MIN значение,МПа</t>
  </si>
  <si>
    <t>Расчетное значение, МПа</t>
  </si>
  <si>
    <t>Показания прибора, МПа</t>
  </si>
  <si>
    <t>Прим.</t>
  </si>
  <si>
    <t>При сжатии</t>
  </si>
  <si>
    <t>Марка кирпича и камней</t>
  </si>
  <si>
    <t>Средний для 5 образцов</t>
  </si>
  <si>
    <t>Наименьший для отдельного образца</t>
  </si>
  <si>
    <t>Заключение:</t>
  </si>
  <si>
    <t>М75</t>
  </si>
  <si>
    <t>Дата испытания:</t>
  </si>
  <si>
    <t>Инженер:</t>
  </si>
  <si>
    <t>Хаев А. И.</t>
  </si>
  <si>
    <t xml:space="preserve"> Место проведения испытания:  </t>
  </si>
  <si>
    <t>ИК6</t>
  </si>
  <si>
    <t>ИК7</t>
  </si>
  <si>
    <t>ИК8</t>
  </si>
  <si>
    <t>ИК9</t>
  </si>
  <si>
    <t>М100</t>
  </si>
  <si>
    <t>ИК10</t>
  </si>
  <si>
    <t>М150</t>
  </si>
  <si>
    <t>М50</t>
  </si>
  <si>
    <t>ИК1</t>
  </si>
  <si>
    <t>ИК2</t>
  </si>
  <si>
    <t>т.1</t>
  </si>
  <si>
    <t>т.2</t>
  </si>
  <si>
    <t>М200</t>
  </si>
  <si>
    <t>Марка раствора</t>
  </si>
  <si>
    <t>М25</t>
  </si>
  <si>
    <t xml:space="preserve">М10 </t>
  </si>
  <si>
    <t>М4</t>
  </si>
  <si>
    <t>М300</t>
  </si>
  <si>
    <t>М250</t>
  </si>
  <si>
    <t>М175</t>
  </si>
  <si>
    <t>М125</t>
  </si>
  <si>
    <t xml:space="preserve">Предел прочности, Мпа </t>
  </si>
  <si>
    <t>Предел прочности, МПа</t>
  </si>
  <si>
    <t>т.11</t>
  </si>
  <si>
    <t>т.12</t>
  </si>
  <si>
    <t>т.13</t>
  </si>
  <si>
    <t>ИК11</t>
  </si>
  <si>
    <t>ИК16</t>
  </si>
  <si>
    <t>ИК17</t>
  </si>
  <si>
    <t>ИК18</t>
  </si>
  <si>
    <t>ИК19</t>
  </si>
  <si>
    <t>ИК20</t>
  </si>
  <si>
    <t>т.16</t>
  </si>
  <si>
    <t>ИК21</t>
  </si>
  <si>
    <t>ИК22</t>
  </si>
  <si>
    <t>ИК23</t>
  </si>
  <si>
    <t>ИК24</t>
  </si>
  <si>
    <t>ИК25</t>
  </si>
  <si>
    <t>Балдин И. В.</t>
  </si>
  <si>
    <t>Николаев Б. С</t>
  </si>
  <si>
    <t>Афонин В. М.</t>
  </si>
  <si>
    <t>Техник:</t>
  </si>
  <si>
    <t>Приложение _</t>
  </si>
  <si>
    <t>определения прочности бетона</t>
  </si>
  <si>
    <t>№ .</t>
  </si>
  <si>
    <r>
      <t>R</t>
    </r>
    <r>
      <rPr>
        <i/>
        <vertAlign val="subscript"/>
        <sz val="12"/>
        <rFont val="Times New Roman Cyr"/>
        <family val="1"/>
        <charset val="204"/>
      </rPr>
      <t>сж</t>
    </r>
  </si>
  <si>
    <r>
      <t>B</t>
    </r>
    <r>
      <rPr>
        <i/>
        <vertAlign val="subscript"/>
        <sz val="12"/>
        <rFont val="Times New Roman Cyr"/>
        <family val="1"/>
        <charset val="204"/>
      </rPr>
      <t>усл</t>
    </r>
  </si>
  <si>
    <t>Класс</t>
  </si>
  <si>
    <t>Примечание</t>
  </si>
  <si>
    <t xml:space="preserve"> и  величина отскока </t>
  </si>
  <si>
    <t>бетона</t>
  </si>
  <si>
    <t xml:space="preserve">Плита покрытия  </t>
  </si>
  <si>
    <t>Ригель</t>
  </si>
  <si>
    <t>Балка</t>
  </si>
  <si>
    <t>Колонна</t>
  </si>
  <si>
    <t>Простеночный блок</t>
  </si>
  <si>
    <t>Фундамент</t>
  </si>
  <si>
    <t>Фундаментная балка/ Ростверк</t>
  </si>
  <si>
    <t xml:space="preserve"> Заключение:</t>
  </si>
  <si>
    <t xml:space="preserve">Прочность тяжелого бетона на сжатие соответствует классу : </t>
  </si>
  <si>
    <t xml:space="preserve">для плит покрытия  - В25;  </t>
  </si>
  <si>
    <t>для ригелей -В30</t>
  </si>
  <si>
    <t>для балок -В30</t>
  </si>
  <si>
    <t>для колонн -В25</t>
  </si>
  <si>
    <t xml:space="preserve">для простеночного блока - В25, </t>
  </si>
  <si>
    <t>для фундаментных блоков - В15.</t>
  </si>
  <si>
    <t>для фундаментных балок - В15.</t>
  </si>
  <si>
    <t>для ростверка -В30</t>
  </si>
  <si>
    <t xml:space="preserve">Инженер: </t>
  </si>
  <si>
    <t>Николаев Б.С.</t>
  </si>
  <si>
    <t>Горбунов А.В.</t>
  </si>
  <si>
    <t>Афонин В.М.</t>
  </si>
  <si>
    <t>Класс бетона</t>
  </si>
  <si>
    <t>В3,5</t>
  </si>
  <si>
    <t xml:space="preserve">В5 </t>
  </si>
  <si>
    <t>В7,5</t>
  </si>
  <si>
    <t>В10</t>
  </si>
  <si>
    <t>В15</t>
  </si>
  <si>
    <t>В20</t>
  </si>
  <si>
    <t>В25</t>
  </si>
  <si>
    <t>В30</t>
  </si>
  <si>
    <t>В35</t>
  </si>
  <si>
    <t>В40</t>
  </si>
  <si>
    <t>В45</t>
  </si>
  <si>
    <t>В50</t>
  </si>
  <si>
    <t>Конструктивный элемент:</t>
  </si>
  <si>
    <t xml:space="preserve">Прочность бетона на сжатие определялась устройством для определения прочности бетона </t>
  </si>
  <si>
    <t>методом локального разрушения по  ГОСТ  22690-88  "БЕТОНЫ. Определение прочности</t>
  </si>
  <si>
    <t xml:space="preserve"> механическими методами неразрушающего контроля".</t>
  </si>
  <si>
    <t>Испытания проводились при помощи прибора  ПЛРБ завод.№ 297,с манометром № 9622445.</t>
  </si>
  <si>
    <r>
      <t>Тип анкерного устройства - II; глубина заделки анкера L</t>
    </r>
    <r>
      <rPr>
        <vertAlign val="subscript"/>
        <sz val="11"/>
        <rFont val="Times New Roman Cyr"/>
        <family val="1"/>
        <charset val="204"/>
      </rPr>
      <t>ф</t>
    </r>
    <r>
      <rPr>
        <sz val="11"/>
        <rFont val="Times New Roman Cyr"/>
        <family val="1"/>
        <charset val="204"/>
      </rPr>
      <t>= 42 мм.</t>
    </r>
  </si>
  <si>
    <t>Дата последней поверки приборов__________________</t>
  </si>
  <si>
    <r>
      <t>Глубина  L</t>
    </r>
    <r>
      <rPr>
        <vertAlign val="subscript"/>
        <sz val="11"/>
        <rFont val="Times New Roman Cyr"/>
        <family val="1"/>
        <charset val="204"/>
      </rPr>
      <t>ф</t>
    </r>
    <r>
      <rPr>
        <sz val="11"/>
        <rFont val="Times New Roman Cyr"/>
        <family val="1"/>
        <charset val="204"/>
      </rPr>
      <t xml:space="preserve"> , мм</t>
    </r>
  </si>
  <si>
    <r>
      <t xml:space="preserve"> Направление отрыва и показания манометра, кГс/см</t>
    </r>
    <r>
      <rPr>
        <vertAlign val="superscript"/>
        <sz val="11"/>
        <rFont val="Times New Roman Cyr"/>
        <family val="1"/>
        <charset val="204"/>
      </rPr>
      <t>2</t>
    </r>
  </si>
  <si>
    <t>Усилие вырыва, кН</t>
  </si>
  <si>
    <t>Коэффициенты</t>
  </si>
  <si>
    <r>
      <t>m</t>
    </r>
    <r>
      <rPr>
        <vertAlign val="subscript"/>
        <sz val="11"/>
        <rFont val="Times New Roman Cyr"/>
        <family val="1"/>
        <charset val="204"/>
      </rPr>
      <t>1</t>
    </r>
  </si>
  <si>
    <r>
      <t>m</t>
    </r>
    <r>
      <rPr>
        <vertAlign val="subscript"/>
        <sz val="11"/>
        <rFont val="Times New Roman Cyr"/>
        <family val="1"/>
        <charset val="204"/>
      </rPr>
      <t>2</t>
    </r>
  </si>
  <si>
    <t>Мпа</t>
  </si>
  <si>
    <t>LD1</t>
  </si>
  <si>
    <t>LD2</t>
  </si>
  <si>
    <t>LD3</t>
  </si>
  <si>
    <t>LD4</t>
  </si>
  <si>
    <t>Протокол № 07/02</t>
  </si>
  <si>
    <t>определения предела прочности стали</t>
  </si>
  <si>
    <t xml:space="preserve">Предел прочности стали определялась при помощи твердомера ТЕМП - 2м v1.0 </t>
  </si>
  <si>
    <t>по  ГОСТ  22761-77  для углеродистых сталей перлитного класса</t>
  </si>
  <si>
    <t xml:space="preserve"> </t>
  </si>
  <si>
    <t xml:space="preserve"> Результаты измерений</t>
  </si>
  <si>
    <r>
      <t>s</t>
    </r>
    <r>
      <rPr>
        <vertAlign val="subscript"/>
        <sz val="12"/>
        <rFont val="Times New Roman Cyr"/>
        <family val="1"/>
        <charset val="204"/>
      </rPr>
      <t>в</t>
    </r>
  </si>
  <si>
    <r>
      <t>s</t>
    </r>
    <r>
      <rPr>
        <vertAlign val="subscript"/>
        <sz val="12"/>
        <rFont val="Times New Roman Cyr"/>
        <family val="1"/>
        <charset val="204"/>
      </rPr>
      <t>т</t>
    </r>
  </si>
  <si>
    <r>
      <t>кгс/мм</t>
    </r>
    <r>
      <rPr>
        <vertAlign val="superscript"/>
        <sz val="11"/>
        <rFont val="Times New Roman Cyr"/>
        <family val="1"/>
        <charset val="204"/>
      </rPr>
      <t>2</t>
    </r>
  </si>
  <si>
    <t>МПа</t>
  </si>
  <si>
    <t>Плита перекрытия  ПК 59.12</t>
  </si>
  <si>
    <t>R1/4</t>
  </si>
  <si>
    <t>Ат-VIII</t>
  </si>
  <si>
    <t>Плита покрытия  ПК 90.12</t>
  </si>
  <si>
    <t>R2/4</t>
  </si>
  <si>
    <t>R3/4</t>
  </si>
  <si>
    <t>Плита покрытия  ПК 60.12</t>
  </si>
  <si>
    <t>R4/4</t>
  </si>
  <si>
    <t>A-III</t>
  </si>
  <si>
    <t>Плита перекрытия  ПК 60.12</t>
  </si>
  <si>
    <t>R5/3</t>
  </si>
  <si>
    <t>Aт -V</t>
  </si>
  <si>
    <t>A-III(400)</t>
  </si>
  <si>
    <t>R6/3</t>
  </si>
  <si>
    <t>R7/4</t>
  </si>
  <si>
    <t>Плита перекрытия  ПК 59.16</t>
  </si>
  <si>
    <t>R8/4</t>
  </si>
  <si>
    <t>R9/4</t>
  </si>
  <si>
    <t>R10/4</t>
  </si>
  <si>
    <t>R11/6</t>
  </si>
  <si>
    <t>Плита перекрытия  ПК 59.18</t>
  </si>
  <si>
    <t>R12</t>
  </si>
  <si>
    <t>R13</t>
  </si>
  <si>
    <t>Класс арматурной стали для плит ПК 59.12  с 4 стержнями по ГОСТ 5781-82</t>
  </si>
  <si>
    <r>
      <t xml:space="preserve">соответствует  А-V 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 xml:space="preserve">т  = 785 МПа </t>
    </r>
  </si>
  <si>
    <t>Класс арматурной стали для плит ПК 59.12  с 3   стержнями по ГОСТ 5781-82</t>
  </si>
  <si>
    <r>
      <t xml:space="preserve">соответствует  А-VI 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 xml:space="preserve">т   = 980 МПа  </t>
    </r>
  </si>
  <si>
    <t>Класс арматурной стали для плит ПК 59.12  с 4 стержнями O16 по ГОСТ 5781-82</t>
  </si>
  <si>
    <r>
      <t xml:space="preserve">соответствует  А-IV 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 xml:space="preserve">т  = 590 МПа </t>
    </r>
  </si>
  <si>
    <t>Класс арматурной стали для плит ПК 59.16 по ГОСТ 5781-82</t>
  </si>
  <si>
    <r>
      <t xml:space="preserve">соответствует  А-V 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 xml:space="preserve">т   = 785 МПа </t>
    </r>
  </si>
  <si>
    <t>Класс проволочной арматуры для плит  ПК 59.18 по ГОСТ  7348-81</t>
  </si>
  <si>
    <r>
      <t xml:space="preserve">соответствует Вр II 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>т   = 900 МПа</t>
    </r>
  </si>
  <si>
    <t>Марка стали для балки из 2х сварных двутавров №55 по ГОСТ 27772-88</t>
  </si>
  <si>
    <r>
      <t xml:space="preserve">соответствует  С255 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>т   = 240 МПа</t>
    </r>
  </si>
  <si>
    <t>Протокол №1/02</t>
  </si>
  <si>
    <t>Главная балка в осях 5/ Б-В</t>
  </si>
  <si>
    <t>R1</t>
  </si>
  <si>
    <t>Главная балка в осях 5/ А-Б</t>
  </si>
  <si>
    <t>R2</t>
  </si>
  <si>
    <t>Главная балка в осях 6/ Б-В</t>
  </si>
  <si>
    <t>R3</t>
  </si>
  <si>
    <t>Главная балка в осях 7/ Б-В</t>
  </si>
  <si>
    <t>R4</t>
  </si>
  <si>
    <t>Главная балка в осях 2/ Б-В</t>
  </si>
  <si>
    <t>R5</t>
  </si>
  <si>
    <t>Главная балка в осях 3/ А-Б</t>
  </si>
  <si>
    <t>R6</t>
  </si>
  <si>
    <t>Прогоны из двутавра</t>
  </si>
  <si>
    <t>R7</t>
  </si>
  <si>
    <t>R8</t>
  </si>
  <si>
    <t>R9</t>
  </si>
  <si>
    <t>R10</t>
  </si>
  <si>
    <t>Прогоны из швеллера</t>
  </si>
  <si>
    <t>R11</t>
  </si>
  <si>
    <t>Колонна в осях 5 - Б</t>
  </si>
  <si>
    <t>R14</t>
  </si>
  <si>
    <t>из 2-х двутавров</t>
  </si>
  <si>
    <t>Колонна в осях 9 - Б</t>
  </si>
  <si>
    <t>R15</t>
  </si>
  <si>
    <t>Колонна в осях 3 - Б</t>
  </si>
  <si>
    <t>R16</t>
  </si>
  <si>
    <t>Колонна в осях 2 - В</t>
  </si>
  <si>
    <t>R17</t>
  </si>
  <si>
    <t>из 2-х гнутых швеллеров</t>
  </si>
  <si>
    <t>Колонна в осях 11 - В</t>
  </si>
  <si>
    <t>R18</t>
  </si>
  <si>
    <t>Шпильки</t>
  </si>
  <si>
    <t>R19</t>
  </si>
  <si>
    <t>R20</t>
  </si>
  <si>
    <t>R21</t>
  </si>
  <si>
    <t>R22</t>
  </si>
  <si>
    <t>R23</t>
  </si>
  <si>
    <t>R24</t>
  </si>
  <si>
    <t>Болты</t>
  </si>
  <si>
    <t>R25</t>
  </si>
  <si>
    <t>R26</t>
  </si>
  <si>
    <t>R27</t>
  </si>
  <si>
    <t>R28</t>
  </si>
  <si>
    <t>R29</t>
  </si>
  <si>
    <t>Марка стали для главной балки из двутавра №55 по ГОСТ 27772-88</t>
  </si>
  <si>
    <r>
      <t xml:space="preserve">соответствует  С375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 xml:space="preserve">т   = 355 МПа  и  Ry= 345 МПа, согласно п.20.1*  СНиП II-23-81*  </t>
    </r>
  </si>
  <si>
    <t>Марка стали для прогонов из двутавров №20 по ГОСТ 27772-88</t>
  </si>
  <si>
    <r>
      <t xml:space="preserve">соответствует  С345 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 xml:space="preserve">т   = 345 МПа  и  Ry= 335 МПа, согласно п.20.1*  СНиП II-23-81*  </t>
    </r>
  </si>
  <si>
    <t>Марка стали для прогонов из швеллеров №20 по ГОСТ 27772-88</t>
  </si>
  <si>
    <r>
      <t xml:space="preserve">соответствует  С285 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 xml:space="preserve">т   = 285МПа  и  Ry= 280 МПа, согласно п.20.1*  СНиП II-23-81*  </t>
    </r>
  </si>
  <si>
    <t>Марка стали для колонн по оси Б из 2х сварных двутавров №20 по ГОСТ 27772-88</t>
  </si>
  <si>
    <r>
      <t xml:space="preserve">соответствует  С375 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 xml:space="preserve">т   =376 МПа  и  Ry= 365 МПа, согласно п.20.1*  СНиП II-23-81*  </t>
    </r>
  </si>
  <si>
    <t>Марка стали для колонн по оси В из 2х сварных гнутых швеллеров №20 по ГОСТ 27772-88</t>
  </si>
  <si>
    <r>
      <t xml:space="preserve">соответствует  С285 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 xml:space="preserve">т   = 275 МПа  и  Ry= 270 МПа, согласно п.20.1*  СНиП II-23-81*  </t>
    </r>
  </si>
  <si>
    <r>
      <t xml:space="preserve">Марка стали для шпилек </t>
    </r>
    <r>
      <rPr>
        <b/>
        <sz val="12"/>
        <rFont val="Symbol"/>
        <family val="1"/>
        <charset val="2"/>
      </rPr>
      <t>Ж</t>
    </r>
    <r>
      <rPr>
        <b/>
        <sz val="12"/>
        <rFont val="Times New Roman Cyr"/>
        <family val="1"/>
        <charset val="204"/>
      </rPr>
      <t xml:space="preserve"> 30 по ГОСТ 27772-88</t>
    </r>
  </si>
  <si>
    <r>
      <t xml:space="preserve">Марка стали для болтов </t>
    </r>
    <r>
      <rPr>
        <b/>
        <sz val="12"/>
        <rFont val="Symbol"/>
        <family val="1"/>
        <charset val="2"/>
      </rPr>
      <t>Ж</t>
    </r>
    <r>
      <rPr>
        <b/>
        <sz val="12"/>
        <rFont val="Times New Roman Cyr"/>
        <family val="1"/>
        <charset val="204"/>
      </rPr>
      <t xml:space="preserve"> 30 по ГОСТ 27772-88</t>
    </r>
  </si>
  <si>
    <r>
      <t xml:space="preserve">соответствует  С285  c  </t>
    </r>
    <r>
      <rPr>
        <b/>
        <sz val="14"/>
        <rFont val="Symbol"/>
        <family val="1"/>
        <charset val="2"/>
      </rPr>
      <t>s</t>
    </r>
    <r>
      <rPr>
        <b/>
        <sz val="12"/>
        <rFont val="Times New Roman Cyr"/>
        <family val="1"/>
        <charset val="204"/>
      </rPr>
      <t xml:space="preserve">т   = 285 МПа  и  Ry= 260 МПа, согласно п.20.1*  СНиП II-23-81*  </t>
    </r>
  </si>
  <si>
    <t>определения толщины строительных конструкций</t>
  </si>
  <si>
    <t>Вид конструкции:</t>
  </si>
  <si>
    <t>Толщина строительных конструкций определялась ультразвуковым толщиномером "Булат - 1S",</t>
  </si>
  <si>
    <t xml:space="preserve"> принцип работы которого основан на ультразвуковом импульсном эхометоде измерения </t>
  </si>
  <si>
    <t>по  ГОСТ  25863</t>
  </si>
  <si>
    <t>Испытания проводились при помощи прибора  толщиномера "Булат - 1S" № 982.</t>
  </si>
  <si>
    <t>Поверка прибора проведена предприятием-изготовителем 2.10.02 и</t>
  </si>
  <si>
    <t>соответствует техническим условиям ТУ4276-001-27449627-97</t>
  </si>
  <si>
    <t>Показания прибора</t>
  </si>
  <si>
    <t xml:space="preserve">Среднее значение </t>
  </si>
  <si>
    <t>Толщина, мм</t>
  </si>
  <si>
    <t>Металлическая балка</t>
  </si>
  <si>
    <r>
      <t>t</t>
    </r>
    <r>
      <rPr>
        <sz val="12"/>
        <rFont val="Times New Roman Cyr"/>
        <charset val="204"/>
      </rPr>
      <t>1</t>
    </r>
  </si>
  <si>
    <r>
      <t xml:space="preserve">Толщина стенки колонны  К1  круглого  сечения  </t>
    </r>
    <r>
      <rPr>
        <b/>
        <sz val="14"/>
        <color indexed="12"/>
        <rFont val="Times New Roman Cyr"/>
        <family val="1"/>
        <charset val="204"/>
      </rPr>
      <t xml:space="preserve"> t =</t>
    </r>
  </si>
  <si>
    <t>8,8мм</t>
  </si>
  <si>
    <r>
      <t xml:space="preserve">Толщина стенки колонны  К2  круглого  сечения  </t>
    </r>
    <r>
      <rPr>
        <b/>
        <sz val="14"/>
        <color indexed="12"/>
        <rFont val="Times New Roman Cyr"/>
        <family val="1"/>
        <charset val="204"/>
      </rPr>
      <t xml:space="preserve"> t =</t>
    </r>
  </si>
  <si>
    <r>
      <t xml:space="preserve">Толщина стенки колонны круглого сечения </t>
    </r>
    <r>
      <rPr>
        <b/>
        <sz val="14"/>
        <color indexed="12"/>
        <rFont val="Times New Roman Cyr"/>
        <family val="1"/>
        <charset val="204"/>
      </rPr>
      <t xml:space="preserve"> t =</t>
    </r>
  </si>
  <si>
    <t>Номинальный диаметр, мм</t>
  </si>
  <si>
    <r>
      <t>Класс прочности, Н/мм</t>
    </r>
    <r>
      <rPr>
        <vertAlign val="superscript"/>
        <sz val="10"/>
        <rFont val="Arial Cyr"/>
        <family val="2"/>
        <charset val="204"/>
      </rPr>
      <t>2</t>
    </r>
  </si>
  <si>
    <r>
      <t>Номинальное временное сопротивление, Н/мм</t>
    </r>
    <r>
      <rPr>
        <vertAlign val="superscript"/>
        <sz val="10"/>
        <rFont val="Arial Cyr"/>
        <family val="2"/>
        <charset val="204"/>
      </rPr>
      <t>2</t>
    </r>
  </si>
  <si>
    <t>Разрывное усилие,Н(кгс)</t>
  </si>
  <si>
    <r>
      <t>Усилие Р</t>
    </r>
    <r>
      <rPr>
        <vertAlign val="subscript"/>
        <sz val="10"/>
        <rFont val="Arial Cyr"/>
        <family val="2"/>
        <charset val="204"/>
      </rPr>
      <t>0,2</t>
    </r>
    <r>
      <rPr>
        <sz val="10"/>
        <rFont val="Arial Cyr"/>
        <family val="2"/>
        <charset val="204"/>
      </rPr>
      <t xml:space="preserve"> Н(кгс)</t>
    </r>
  </si>
  <si>
    <t>[1080]</t>
  </si>
  <si>
    <t>[1285]</t>
  </si>
  <si>
    <t>[2180]</t>
  </si>
  <si>
    <t>[1830]</t>
  </si>
  <si>
    <t>[3340]</t>
  </si>
  <si>
    <t>[2800]</t>
  </si>
  <si>
    <t>[4820]</t>
  </si>
  <si>
    <t>[4050]</t>
  </si>
  <si>
    <t>[6160]</t>
  </si>
  <si>
    <t>[5170]</t>
  </si>
  <si>
    <t>[7540]</t>
  </si>
  <si>
    <t>[6320]</t>
  </si>
  <si>
    <t>[400]</t>
  </si>
  <si>
    <t>[355]</t>
  </si>
  <si>
    <t>[720]</t>
  </si>
  <si>
    <t>[630]</t>
  </si>
  <si>
    <t>[1085]</t>
  </si>
  <si>
    <t>[985]</t>
  </si>
  <si>
    <r>
      <t xml:space="preserve">Относительное удлинение после разрыва, </t>
    </r>
    <r>
      <rPr>
        <b/>
        <sz val="10"/>
        <rFont val="Symbol"/>
        <family val="1"/>
        <charset val="2"/>
      </rPr>
      <t>d</t>
    </r>
    <r>
      <rPr>
        <vertAlign val="subscript"/>
        <sz val="10"/>
        <rFont val="Arial Cyr"/>
        <family val="2"/>
        <charset val="204"/>
      </rPr>
      <t>%</t>
    </r>
  </si>
  <si>
    <t>Сталь горячекатанная для армирования железобетонных конструкций. ГОСТ 5781-82                                                                                   (Класс стали:А-I;А-II;А-III;А-IV;A-V;A-VI)</t>
  </si>
  <si>
    <t>Класс стали</t>
  </si>
  <si>
    <r>
      <t xml:space="preserve">Предел текучести  </t>
    </r>
    <r>
      <rPr>
        <b/>
        <sz val="14"/>
        <rFont val="Symbol"/>
        <family val="1"/>
        <charset val="2"/>
      </rPr>
      <t>s</t>
    </r>
    <r>
      <rPr>
        <vertAlign val="subscript"/>
        <sz val="8"/>
        <rFont val="Arial Cyr"/>
        <family val="2"/>
        <charset val="204"/>
      </rPr>
      <t>T</t>
    </r>
  </si>
  <si>
    <r>
      <t xml:space="preserve">Временное сопротивление разрыву  </t>
    </r>
    <r>
      <rPr>
        <b/>
        <sz val="14"/>
        <rFont val="Symbol"/>
        <family val="1"/>
        <charset val="2"/>
      </rPr>
      <t>s</t>
    </r>
    <r>
      <rPr>
        <vertAlign val="subscript"/>
        <sz val="8"/>
        <rFont val="Arial Cyr"/>
        <family val="2"/>
        <charset val="204"/>
      </rPr>
      <t>В</t>
    </r>
  </si>
  <si>
    <r>
      <t>Н/мм</t>
    </r>
    <r>
      <rPr>
        <vertAlign val="superscript"/>
        <sz val="10"/>
        <rFont val="Arial Cyr"/>
        <family val="2"/>
        <charset val="204"/>
      </rPr>
      <t>2</t>
    </r>
  </si>
  <si>
    <t>Н/мм2</t>
  </si>
  <si>
    <r>
      <t>кгс/мм</t>
    </r>
    <r>
      <rPr>
        <vertAlign val="superscript"/>
        <sz val="10"/>
        <rFont val="Arial Cyr"/>
        <family val="2"/>
        <charset val="204"/>
      </rPr>
      <t>2</t>
    </r>
  </si>
  <si>
    <t>Проволка из углеродистой стали для армирования предварительно напряженных железобетонных конструкций. ГОСТ 7348-81           (Класс проволки:В-гладкая;Вр-II - рифленная)</t>
  </si>
  <si>
    <t>Проволка из низкоуглеродистой стали холоднотянутая для армирования железобетонных конструкций. ГОСТ 6727-80                      (Класс проволки:Вр-I - рифленная)</t>
  </si>
  <si>
    <t>Геометрические характеристики арматурной стали</t>
  </si>
  <si>
    <r>
      <t xml:space="preserve">Внутренний диаметр </t>
    </r>
    <r>
      <rPr>
        <b/>
        <sz val="12"/>
        <rFont val="Arial Cyr"/>
        <family val="2"/>
        <charset val="204"/>
      </rPr>
      <t>d</t>
    </r>
  </si>
  <si>
    <r>
      <t xml:space="preserve">Номер профиля (номинальный диаметр </t>
    </r>
    <r>
      <rPr>
        <b/>
        <sz val="12"/>
        <rFont val="Arial Cyr"/>
        <family val="2"/>
        <charset val="204"/>
      </rPr>
      <t>d</t>
    </r>
    <r>
      <rPr>
        <b/>
        <vertAlign val="subscript"/>
        <sz val="10"/>
        <rFont val="Arial Cyr"/>
        <family val="2"/>
        <charset val="204"/>
      </rPr>
      <t>н</t>
    </r>
    <r>
      <rPr>
        <sz val="10"/>
        <rFont val="Arial Cyr"/>
        <family val="2"/>
        <charset val="204"/>
      </rPr>
      <t>)</t>
    </r>
  </si>
  <si>
    <t>номинальный</t>
  </si>
  <si>
    <t>Пред. отклонение</t>
  </si>
  <si>
    <r>
      <t xml:space="preserve">Наружный диаметр </t>
    </r>
    <r>
      <rPr>
        <b/>
        <sz val="12"/>
        <rFont val="Arial Cyr"/>
        <family val="2"/>
        <charset val="204"/>
      </rPr>
      <t>d</t>
    </r>
    <r>
      <rPr>
        <vertAlign val="subscript"/>
        <sz val="10"/>
        <rFont val="Arial Cyr"/>
        <family val="2"/>
        <charset val="204"/>
      </rPr>
      <t>1</t>
    </r>
  </si>
  <si>
    <r>
      <t xml:space="preserve">Расстояние между ребрами </t>
    </r>
    <r>
      <rPr>
        <b/>
        <sz val="12"/>
        <rFont val="Arial Cyr"/>
        <family val="2"/>
        <charset val="204"/>
      </rPr>
      <t>t</t>
    </r>
  </si>
  <si>
    <r>
      <t xml:space="preserve">Толщина ребра </t>
    </r>
    <r>
      <rPr>
        <b/>
        <sz val="12"/>
        <rFont val="Arial Cyr"/>
        <family val="2"/>
        <charset val="204"/>
      </rPr>
      <t>b</t>
    </r>
  </si>
  <si>
    <t>0,3                               -0,5</t>
  </si>
  <si>
    <t>0,4                                -0,5</t>
  </si>
  <si>
    <t>0,4                        -0,7</t>
  </si>
  <si>
    <t>0,4                                  -1,0</t>
  </si>
  <si>
    <t>0,5                        -1,1</t>
  </si>
  <si>
    <t>0,3                      -0,5</t>
  </si>
  <si>
    <t>0,4                                    -0,5</t>
  </si>
  <si>
    <t>0,4                                 -0,7</t>
  </si>
  <si>
    <r>
      <t xml:space="preserve">Внутренний диаметр </t>
    </r>
    <r>
      <rPr>
        <b/>
        <sz val="12"/>
        <rFont val="Arial Cyr"/>
        <family val="2"/>
        <charset val="204"/>
      </rPr>
      <t xml:space="preserve">d,              </t>
    </r>
    <r>
      <rPr>
        <sz val="10"/>
        <rFont val="Arial Cyr"/>
        <family val="2"/>
        <charset val="204"/>
      </rPr>
      <t>мм</t>
    </r>
  </si>
  <si>
    <r>
      <t xml:space="preserve">Расстояние между ребрами </t>
    </r>
    <r>
      <rPr>
        <b/>
        <sz val="12"/>
        <rFont val="Arial Cyr"/>
        <family val="2"/>
        <charset val="204"/>
      </rPr>
      <t xml:space="preserve">t,                         </t>
    </r>
    <r>
      <rPr>
        <sz val="10"/>
        <rFont val="Arial Cyr"/>
        <family val="2"/>
        <charset val="204"/>
      </rPr>
      <t>мм</t>
    </r>
  </si>
  <si>
    <r>
      <t xml:space="preserve">Толщина ребра </t>
    </r>
    <r>
      <rPr>
        <b/>
        <sz val="12"/>
        <rFont val="Arial Cyr"/>
        <family val="2"/>
        <charset val="204"/>
      </rPr>
      <t xml:space="preserve">b,             </t>
    </r>
    <r>
      <rPr>
        <sz val="10"/>
        <rFont val="Arial Cyr"/>
        <family val="2"/>
        <charset val="204"/>
      </rPr>
      <t xml:space="preserve"> мм</t>
    </r>
  </si>
  <si>
    <r>
      <t xml:space="preserve">Наружный диаметр </t>
    </r>
    <r>
      <rPr>
        <b/>
        <sz val="12"/>
        <rFont val="Arial Cyr"/>
        <family val="2"/>
        <charset val="204"/>
      </rPr>
      <t>d</t>
    </r>
    <r>
      <rPr>
        <vertAlign val="subscript"/>
        <sz val="10"/>
        <rFont val="Arial Cyr"/>
        <family val="2"/>
        <charset val="204"/>
      </rPr>
      <t>1</t>
    </r>
    <r>
      <rPr>
        <b/>
        <sz val="12"/>
        <rFont val="Arial Cyr"/>
        <family val="2"/>
        <charset val="204"/>
      </rPr>
      <t>,</t>
    </r>
    <r>
      <rPr>
        <vertAlign val="subscript"/>
        <sz val="10"/>
        <rFont val="Arial Cyr"/>
        <family val="2"/>
        <charset val="204"/>
      </rPr>
      <t xml:space="preserve">            </t>
    </r>
    <r>
      <rPr>
        <sz val="10"/>
        <rFont val="Arial Cyr"/>
        <family val="2"/>
        <charset val="204"/>
      </rPr>
      <t>мм</t>
    </r>
  </si>
  <si>
    <t>A-I (A240)</t>
  </si>
  <si>
    <t>A-II (A300)</t>
  </si>
  <si>
    <t>Ac-II (A300)</t>
  </si>
  <si>
    <t>A-III (A400)</t>
  </si>
  <si>
    <t>A-IV (A600)</t>
  </si>
  <si>
    <t>A-V (A800)</t>
  </si>
  <si>
    <t>A-VI (A1000)</t>
  </si>
  <si>
    <t>черт. 1</t>
  </si>
  <si>
    <t>черт. 2</t>
  </si>
  <si>
    <t xml:space="preserve">Примечание: </t>
  </si>
  <si>
    <t>Арматурная сталь класса A-I - гладкая</t>
  </si>
  <si>
    <t>Арматурная сталь класса A-II - переодического профиля (черт. 1а)</t>
  </si>
  <si>
    <t>Арматурная сталь класса A-IIс - переодического профиля (черт. 2а)</t>
  </si>
  <si>
    <t>Арматурная сталь класса A-III - переодического профиля (черт. 1б)</t>
  </si>
  <si>
    <t>Арматурная сталь классов A-IV, A-V, A-VI - переодического профиля (черт. 1б и 2б)</t>
  </si>
  <si>
    <t>определения вибрационных характеристик конструкций</t>
  </si>
  <si>
    <t>Административное здание по ул. 3-я Водопроводная, 5      г. Пермь</t>
  </si>
  <si>
    <t>Наружная кирпичная стена</t>
  </si>
  <si>
    <t>Вибрационные характеристики определялись путем вибродиагностики переодических</t>
  </si>
  <si>
    <t>и непереодических сигналов в соответствии с требованиями ГОСТ 16819-71 "Приборы виброизмерительные",</t>
  </si>
  <si>
    <t>ГОСТ 24346-80 "Вибрация"</t>
  </si>
  <si>
    <t>Испытания проведены прибором "Виброанализатор "Вибран - 1,0" завод.№10</t>
  </si>
  <si>
    <t>Калибровка прибора произведена в условиях предприятия-изготовителя 10.2002г.(протокол №482).</t>
  </si>
  <si>
    <t>№      точки установки</t>
  </si>
  <si>
    <t>Режим вибро- сигнала</t>
  </si>
  <si>
    <t>№ сваи</t>
  </si>
  <si>
    <t>Частота f по координате, Гц</t>
  </si>
  <si>
    <t>Эффективная скорость V, мм/с</t>
  </si>
  <si>
    <t>Амплитудная скорость Va, мм/c</t>
  </si>
  <si>
    <r>
      <t>Амплитудное          ускорение А, м/с</t>
    </r>
    <r>
      <rPr>
        <vertAlign val="superscript"/>
        <sz val="11"/>
        <rFont val="Times New Roman Cyr"/>
        <family val="1"/>
        <charset val="204"/>
      </rPr>
      <t>2</t>
    </r>
  </si>
  <si>
    <t>X</t>
  </si>
  <si>
    <t>Y</t>
  </si>
  <si>
    <t>Z</t>
  </si>
  <si>
    <t>переодич.</t>
  </si>
  <si>
    <t>непереодич.</t>
  </si>
  <si>
    <t>максимальное значение по точке №2</t>
  </si>
  <si>
    <t>максимальное значение по точке №1</t>
  </si>
  <si>
    <t xml:space="preserve">максимальное значение </t>
  </si>
  <si>
    <t>1. Вибрационная характеристика ампрлитудного смещения Smax=0,8296 мм и</t>
  </si>
  <si>
    <t>не превышает допускаемого значения S=1,5 мм при частоте f=1-9 Гц</t>
  </si>
  <si>
    <r>
      <t>1. Вибрационная характеристика амплитудного ускорения Аmax=0,6326 м/с</t>
    </r>
    <r>
      <rPr>
        <b/>
        <vertAlign val="superscript"/>
        <sz val="12"/>
        <color indexed="12"/>
        <rFont val="Times New Roman Cyr"/>
        <family val="1"/>
        <charset val="204"/>
      </rPr>
      <t>2</t>
    </r>
    <r>
      <rPr>
        <b/>
        <sz val="12"/>
        <color indexed="12"/>
        <rFont val="Times New Roman Cyr"/>
        <family val="1"/>
        <charset val="204"/>
      </rPr>
      <t xml:space="preserve"> и</t>
    </r>
  </si>
  <si>
    <r>
      <t>не превышает допускаемого значения А=1,0 м/с</t>
    </r>
    <r>
      <rPr>
        <b/>
        <vertAlign val="superscript"/>
        <sz val="12"/>
        <color indexed="12"/>
        <rFont val="Times New Roman Cyr"/>
        <family val="1"/>
        <charset val="204"/>
      </rPr>
      <t>2</t>
    </r>
    <r>
      <rPr>
        <b/>
        <sz val="12"/>
        <color indexed="12"/>
        <rFont val="Times New Roman Cyr"/>
        <family val="1"/>
        <charset val="204"/>
      </rPr>
      <t xml:space="preserve"> </t>
    </r>
  </si>
  <si>
    <t>2. Вибрационная характеристика амплитудной скорости Vmax=5,5737 мм/с и</t>
  </si>
  <si>
    <r>
      <t>не превышает допускаемого значения V=30,0 мм/с</t>
    </r>
    <r>
      <rPr>
        <b/>
        <vertAlign val="superscript"/>
        <sz val="12"/>
        <color indexed="12"/>
        <rFont val="Times New Roman Cyr"/>
        <family val="1"/>
        <charset val="204"/>
      </rPr>
      <t/>
    </r>
  </si>
  <si>
    <t>Букин А. В.</t>
  </si>
  <si>
    <t>Марка раствора (приближенно)</t>
  </si>
  <si>
    <t>Характерные признаки повреждения раствора шва при испытании лезвия ножа.</t>
  </si>
  <si>
    <t>Раствор легко рыхлится ножом, высыпается, выдувается.</t>
  </si>
  <si>
    <t>0-2</t>
  </si>
  <si>
    <t>Раствор легко режется ножом.</t>
  </si>
  <si>
    <t>Раствор режется с трудом, крошится.</t>
  </si>
  <si>
    <t>Раствор крошится, но не режется.</t>
  </si>
  <si>
    <t>На поверхности шва при движении лезвия ножа остается светлый или темный след.</t>
  </si>
  <si>
    <t>4-10.</t>
  </si>
  <si>
    <t>100 и более.</t>
  </si>
  <si>
    <t>Рекомендации по обследованию и оценке технического состояния крупнопанельных и каменных зданий.</t>
  </si>
  <si>
    <t xml:space="preserve">Утверждены </t>
  </si>
  <si>
    <t>Директором ЦНИИСК им.В.А.Кучеренко</t>
  </si>
  <si>
    <t>28июля 1987г.</t>
  </si>
  <si>
    <t xml:space="preserve">Испытания проводились при помощи прибора "Электронный измеритель прочности бетона ИПС-МГ4.03" за №3566 </t>
  </si>
  <si>
    <t>Год вывуска 2006, сертификат соответствия №0000857 действителен до 18 ноября 2007 г.</t>
  </si>
  <si>
    <t>т.3</t>
  </si>
  <si>
    <t>т.4</t>
  </si>
  <si>
    <t>В22.5</t>
  </si>
  <si>
    <t>т.5</t>
  </si>
  <si>
    <t>т.6</t>
  </si>
  <si>
    <t>т.7</t>
  </si>
  <si>
    <t>т.8</t>
  </si>
  <si>
    <t>т.9</t>
  </si>
  <si>
    <t>ИК12</t>
  </si>
  <si>
    <t>ИК13</t>
  </si>
  <si>
    <t>ИК14</t>
  </si>
  <si>
    <t>ИК15</t>
  </si>
  <si>
    <t>т.14</t>
  </si>
  <si>
    <t>т.15</t>
  </si>
  <si>
    <t>Тяжелый бетон на гравии</t>
  </si>
  <si>
    <t>Негребов Д. С.</t>
  </si>
  <si>
    <t>Лыков И. В.</t>
  </si>
  <si>
    <t>определения прочности бетона плит покрытия</t>
  </si>
  <si>
    <t>Плиты порытия</t>
  </si>
  <si>
    <t>т.10</t>
  </si>
  <si>
    <t>определения прочности материалов фундамента</t>
  </si>
  <si>
    <t>Фундаментная балка (шурф Ш-1)</t>
  </si>
  <si>
    <t>( в осях 1/Б)</t>
  </si>
  <si>
    <t>ИБ43</t>
  </si>
  <si>
    <t>ИБ44</t>
  </si>
  <si>
    <t>ИБ45</t>
  </si>
  <si>
    <t>Бетонный столб</t>
  </si>
  <si>
    <t>ИБ46</t>
  </si>
  <si>
    <t>ИБ47</t>
  </si>
  <si>
    <t>ИБ48</t>
  </si>
  <si>
    <t>ИБ49</t>
  </si>
  <si>
    <t>ИБ50</t>
  </si>
  <si>
    <t>ИБ51</t>
  </si>
  <si>
    <t>Монолитная подушка фундамента</t>
  </si>
  <si>
    <t>ИБ52</t>
  </si>
  <si>
    <t>ИБ53</t>
  </si>
  <si>
    <t>ИБ54</t>
  </si>
  <si>
    <t>Столбик из керамического кирпича</t>
  </si>
  <si>
    <t>ИР23</t>
  </si>
  <si>
    <t>ИР24</t>
  </si>
  <si>
    <t>ИР25</t>
  </si>
  <si>
    <t>ИК26</t>
  </si>
  <si>
    <t>ИК27</t>
  </si>
  <si>
    <t>Бетонный столб (шурф Ш-2)</t>
  </si>
  <si>
    <t>( в осях А/10)</t>
  </si>
  <si>
    <t>Приложение 8</t>
  </si>
  <si>
    <t>Приложение 8_</t>
  </si>
  <si>
    <t>Здания операторной КИП и щитовой КС в г. Оханске (Инв. № 145285)</t>
  </si>
  <si>
    <t xml:space="preserve">Испытания проводились при помощи прибора  ПОС - 50МГ4 "Скол" завод.№ 180, </t>
  </si>
  <si>
    <t>Дата калибровки: 15 июня 2006г.</t>
  </si>
  <si>
    <t>Монолитная  железлбетонная подушка фундаментов под колонну и стены (шурф Ш-2)</t>
  </si>
  <si>
    <t>Усилие скола, кН</t>
  </si>
  <si>
    <t xml:space="preserve"> Место испытания</t>
  </si>
  <si>
    <t xml:space="preserve">для подушки фундамента - В-15;  </t>
  </si>
  <si>
    <t>Негребов Д.С.</t>
  </si>
  <si>
    <t>Коэф. Кприб</t>
  </si>
  <si>
    <t>Прочность бетона плит покрытия соответствует классу - В20</t>
  </si>
  <si>
    <t>ИБ55</t>
  </si>
  <si>
    <t>ИБ56</t>
  </si>
  <si>
    <t>ИБ57</t>
  </si>
  <si>
    <t>ИБ58</t>
  </si>
  <si>
    <t>ИБ59</t>
  </si>
  <si>
    <t>ИБ60</t>
  </si>
  <si>
    <t>ИБ61</t>
  </si>
  <si>
    <t>ИБ62</t>
  </si>
  <si>
    <t>ИБ63</t>
  </si>
  <si>
    <t>ИБ64</t>
  </si>
  <si>
    <t>ИБ65</t>
  </si>
  <si>
    <t>ИБ66</t>
  </si>
  <si>
    <t>Прочность бетона элементов фундамента соответствует классу - В15</t>
  </si>
  <si>
    <t>определения прочности материалов несущих  стен, колонн</t>
  </si>
  <si>
    <t>МОУ ДОД  "Дворец  детского (юнешеского) творчества города Перми" по адресу ул. Сибирская 27/а</t>
  </si>
  <si>
    <t>Год вывуска 2006, сертификат соответствия №4846 действителен до 26 февраля 2009 г.</t>
  </si>
  <si>
    <t>М 4-10</t>
  </si>
  <si>
    <t>раствор легко режется ножом</t>
  </si>
  <si>
    <t>Колонна в осях 5/Г</t>
  </si>
  <si>
    <t>раствор крошится но не режется</t>
  </si>
  <si>
    <t>Самонесущая стена в осях 2/В-Ж</t>
  </si>
  <si>
    <t>ИК4</t>
  </si>
  <si>
    <t>ИК5</t>
  </si>
  <si>
    <t>Несущая стена в осях В/2-4</t>
  </si>
  <si>
    <t>раствор режется с трудом крошится</t>
  </si>
  <si>
    <t>Несущая стена в осях 4/В-Г</t>
  </si>
  <si>
    <t>М4-10</t>
  </si>
  <si>
    <t>Несущая стена в осях 13/Д-Ж</t>
  </si>
  <si>
    <t>ИК28</t>
  </si>
  <si>
    <t>ИК29</t>
  </si>
  <si>
    <t>ИК30</t>
  </si>
  <si>
    <t>ИК31</t>
  </si>
  <si>
    <t>ИК32</t>
  </si>
  <si>
    <t>ИК33</t>
  </si>
  <si>
    <t>ИК34</t>
  </si>
  <si>
    <t>ИК35</t>
  </si>
  <si>
    <t>ИК36</t>
  </si>
  <si>
    <t>ИК37</t>
  </si>
  <si>
    <t>ИК38</t>
  </si>
  <si>
    <t>ИК39</t>
  </si>
  <si>
    <t>ИК40</t>
  </si>
  <si>
    <t>ИК41</t>
  </si>
  <si>
    <t>ИК42</t>
  </si>
  <si>
    <t>ИК43</t>
  </si>
  <si>
    <t>ИК44</t>
  </si>
  <si>
    <t>ИК45</t>
  </si>
  <si>
    <t>ИК46</t>
  </si>
  <si>
    <t>ИК47</t>
  </si>
  <si>
    <t>ИК48</t>
  </si>
  <si>
    <t>Несущая стена в осях 10/В-Г</t>
  </si>
  <si>
    <t>Самонесущая стена в осях 13/Д-Ж</t>
  </si>
  <si>
    <t>Несущая стена в осях В/4-5</t>
  </si>
  <si>
    <t>Несущая стена в осях Н/11-12</t>
  </si>
  <si>
    <t>Несущая стена в осях 12/М-Н</t>
  </si>
  <si>
    <t>Несущая стена в осях 14/А-Б</t>
  </si>
  <si>
    <t xml:space="preserve">Колонна в осях 8/Г </t>
  </si>
  <si>
    <t>Кирпичная колонна в осях 7/В (второй этаж)</t>
  </si>
  <si>
    <t>Кирпичная колонна в осях 13/Д-Ж (цокольный этаж)</t>
  </si>
  <si>
    <t>Кирпичная колонна в осях 9/К (подвал)</t>
  </si>
  <si>
    <t>Несущая стена в осях Н/9-10 (подвал)</t>
  </si>
  <si>
    <t>Прочность керамического кирпича на сжатие, у стен,  соответствует марке - М75</t>
  </si>
  <si>
    <t>Прочность раствора по методу "лезвия ножа" соответствует маркам М4-50 зависит от воздействия влаги и периода строительства.</t>
  </si>
  <si>
    <t>Дмитриев Р.Ф.</t>
  </si>
  <si>
    <t>Балыш Ю.С.</t>
  </si>
  <si>
    <t>определения прочности бетона фундамента</t>
  </si>
  <si>
    <t>28 юля 1987 года. (метод лезвия ножа)</t>
  </si>
  <si>
    <t xml:space="preserve">Место определения </t>
  </si>
  <si>
    <t>прочности</t>
  </si>
  <si>
    <t>Характерные признаки повреждения</t>
  </si>
  <si>
    <t>раствора при испытании лезвием ножа</t>
  </si>
  <si>
    <t>Марка бетона</t>
  </si>
  <si>
    <t>Фундамент в осях</t>
  </si>
  <si>
    <t>А/7</t>
  </si>
  <si>
    <t>Раствор бетона легко режется ножом</t>
  </si>
  <si>
    <t>(цвет бетона песочно - коричневый)</t>
  </si>
  <si>
    <t>(приближенно)</t>
  </si>
  <si>
    <t xml:space="preserve"> 4-10 </t>
  </si>
  <si>
    <t>Н/9</t>
  </si>
  <si>
    <t>(цвет бетона песочно-коричневый)</t>
  </si>
  <si>
    <t>Прочность раствора фундамента соответствует марке М 4-10</t>
  </si>
  <si>
    <t>Дата 15.11.2008</t>
  </si>
  <si>
    <t>ул. Сибирская 27/а</t>
  </si>
  <si>
    <t>МОУ ДОД "Дворец детского (юношеского) творчества" города Перми, по адресу</t>
  </si>
  <si>
    <t xml:space="preserve">Прочность бетона монолитного фундамента произвена в соответствии с рекомендациями </t>
  </si>
  <si>
    <t>по обследованию и оценке технического состояния крупнопанельных и каменных зданий,</t>
  </si>
  <si>
    <t xml:space="preserve">утвержденных директором ЦНИИСК им. В.А. Кучеренко </t>
  </si>
  <si>
    <t xml:space="preserve">          Инженер  Дмитриев Р.Ф. _____________</t>
  </si>
  <si>
    <t xml:space="preserve">      Инженер Балыш Ю.С.     ____________</t>
  </si>
</sst>
</file>

<file path=xl/styles.xml><?xml version="1.0" encoding="utf-8"?>
<styleSheet xmlns="http://schemas.openxmlformats.org/spreadsheetml/2006/main">
  <numFmts count="3">
    <numFmt numFmtId="164" formatCode="0.0"/>
    <numFmt numFmtId="166" formatCode="0.0000"/>
    <numFmt numFmtId="171" formatCode="000000"/>
  </numFmts>
  <fonts count="58">
    <font>
      <sz val="10"/>
      <name val="Arial Cyr"/>
      <charset val="204"/>
    </font>
    <font>
      <sz val="14"/>
      <name val="Times New Roman Cyr"/>
      <family val="1"/>
      <charset val="204"/>
    </font>
    <font>
      <sz val="11"/>
      <name val="Arial Cyr"/>
      <family val="2"/>
      <charset val="204"/>
    </font>
    <font>
      <u/>
      <sz val="12"/>
      <name val="Times New Roman Cyr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8"/>
      <color indexed="81"/>
      <name val="Tahoma"/>
      <charset val="204"/>
    </font>
    <font>
      <b/>
      <sz val="8"/>
      <color indexed="81"/>
      <name val="Tahoma"/>
      <charset val="204"/>
    </font>
    <font>
      <sz val="8"/>
      <color indexed="81"/>
      <name val="Tahoma"/>
      <family val="2"/>
      <charset val="204"/>
    </font>
    <font>
      <sz val="12"/>
      <color indexed="48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sz val="12"/>
      <color indexed="12"/>
      <name val="Times New Roman Cyr"/>
      <family val="1"/>
      <charset val="204"/>
    </font>
    <font>
      <sz val="12"/>
      <color indexed="17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Arial Cyr"/>
      <charset val="204"/>
    </font>
    <font>
      <b/>
      <sz val="12"/>
      <color indexed="12"/>
      <name val="Times New Roman Cyr"/>
      <family val="1"/>
      <charset val="204"/>
    </font>
    <font>
      <u/>
      <sz val="12"/>
      <name val="Times New Roman Cyr"/>
      <family val="1"/>
      <charset val="204"/>
    </font>
    <font>
      <b/>
      <sz val="12"/>
      <color indexed="17"/>
      <name val="Times New Roman Cyr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2"/>
      <color indexed="12"/>
      <name val="Times New Roman Cyr"/>
      <charset val="204"/>
    </font>
    <font>
      <i/>
      <sz val="12"/>
      <name val="Times New Roman Cyr"/>
      <family val="1"/>
      <charset val="204"/>
    </font>
    <font>
      <i/>
      <vertAlign val="subscript"/>
      <sz val="12"/>
      <name val="Times New Roman Cyr"/>
      <family val="1"/>
      <charset val="204"/>
    </font>
    <font>
      <vertAlign val="superscript"/>
      <sz val="11"/>
      <name val="Times New Roman Cyr"/>
      <family val="1"/>
      <charset val="204"/>
    </font>
    <font>
      <sz val="12"/>
      <color indexed="52"/>
      <name val="Times New Roman Cyr"/>
      <charset val="204"/>
    </font>
    <font>
      <sz val="12"/>
      <color indexed="10"/>
      <name val="Times New Roman Cyr"/>
      <charset val="204"/>
    </font>
    <font>
      <sz val="12"/>
      <color indexed="14"/>
      <name val="Times New Roman Cyr"/>
      <charset val="204"/>
    </font>
    <font>
      <sz val="12"/>
      <color indexed="60"/>
      <name val="Times New Roman Cyr"/>
      <charset val="204"/>
    </font>
    <font>
      <b/>
      <u/>
      <sz val="12"/>
      <name val="Times New Roman Cyr"/>
      <family val="1"/>
      <charset val="204"/>
    </font>
    <font>
      <sz val="8"/>
      <name val="Times New Roman Cyr"/>
      <charset val="204"/>
    </font>
    <font>
      <b/>
      <sz val="16"/>
      <name val="Times New Roman Cyr"/>
      <family val="1"/>
      <charset val="204"/>
    </font>
    <font>
      <vertAlign val="subscript"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4"/>
      <name val="Symbol"/>
      <family val="1"/>
      <charset val="2"/>
    </font>
    <font>
      <vertAlign val="subscript"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b/>
      <sz val="14"/>
      <name val="Symbol"/>
      <family val="1"/>
      <charset val="2"/>
    </font>
    <font>
      <b/>
      <sz val="12"/>
      <name val="Symbol"/>
      <family val="1"/>
      <charset val="2"/>
    </font>
    <font>
      <b/>
      <sz val="14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4"/>
      <color indexed="12"/>
      <name val="Times New Roman Cyr"/>
      <family val="1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vertAlign val="superscript"/>
      <sz val="10"/>
      <name val="Arial Cyr"/>
      <family val="2"/>
      <charset val="204"/>
    </font>
    <font>
      <vertAlign val="subscript"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Symbol"/>
      <family val="1"/>
      <charset val="2"/>
    </font>
    <font>
      <b/>
      <sz val="10"/>
      <name val="Symbol"/>
      <family val="1"/>
      <charset val="2"/>
    </font>
    <font>
      <vertAlign val="subscript"/>
      <sz val="8"/>
      <name val="Arial Cyr"/>
      <family val="2"/>
      <charset val="204"/>
    </font>
    <font>
      <b/>
      <vertAlign val="subscript"/>
      <sz val="10"/>
      <name val="Arial Cyr"/>
      <family val="2"/>
      <charset val="204"/>
    </font>
    <font>
      <b/>
      <sz val="11"/>
      <name val="Arial Cyr"/>
      <family val="2"/>
      <charset val="204"/>
    </font>
    <font>
      <sz val="12"/>
      <color indexed="57"/>
      <name val="Times New Roman Cyr"/>
      <family val="1"/>
      <charset val="204"/>
    </font>
    <font>
      <b/>
      <sz val="12"/>
      <color indexed="57"/>
      <name val="Times New Roman Cyr"/>
      <family val="1"/>
      <charset val="204"/>
    </font>
    <font>
      <b/>
      <vertAlign val="superscript"/>
      <sz val="12"/>
      <color indexed="12"/>
      <name val="Times New Roman Cyr"/>
      <family val="1"/>
      <charset val="204"/>
    </font>
    <font>
      <sz val="8"/>
      <name val="Arial Cyr"/>
      <charset val="204"/>
    </font>
    <font>
      <sz val="11"/>
      <color indexed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1" fillId="0" borderId="0" xfId="0" applyFont="1"/>
    <xf numFmtId="0" fontId="0" fillId="0" borderId="1" xfId="0" applyBorder="1"/>
    <xf numFmtId="0" fontId="6" fillId="0" borderId="1" xfId="0" applyFont="1" applyBorder="1"/>
    <xf numFmtId="0" fontId="6" fillId="0" borderId="2" xfId="0" applyFont="1" applyBorder="1"/>
    <xf numFmtId="0" fontId="14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12" fillId="0" borderId="0" xfId="0" applyFont="1" applyBorder="1"/>
    <xf numFmtId="0" fontId="11" fillId="0" borderId="0" xfId="0" applyFont="1" applyBorder="1"/>
    <xf numFmtId="0" fontId="13" fillId="0" borderId="0" xfId="0" applyFont="1" applyBorder="1"/>
    <xf numFmtId="0" fontId="17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2" fontId="11" fillId="0" borderId="1" xfId="0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13" fillId="0" borderId="0" xfId="0" applyFont="1" applyFill="1" applyBorder="1"/>
    <xf numFmtId="0" fontId="6" fillId="0" borderId="0" xfId="0" applyFont="1" applyAlignment="1"/>
    <xf numFmtId="164" fontId="14" fillId="0" borderId="3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Protection="1">
      <protection locked="0"/>
    </xf>
    <xf numFmtId="0" fontId="6" fillId="0" borderId="1" xfId="0" applyFont="1" applyBorder="1" applyProtection="1">
      <protection locked="0"/>
    </xf>
    <xf numFmtId="164" fontId="13" fillId="2" borderId="1" xfId="0" applyNumberFormat="1" applyFont="1" applyFill="1" applyBorder="1" applyProtection="1">
      <protection locked="0"/>
    </xf>
    <xf numFmtId="0" fontId="12" fillId="0" borderId="1" xfId="0" applyFont="1" applyBorder="1" applyProtection="1">
      <protection locked="0"/>
    </xf>
    <xf numFmtId="0" fontId="13" fillId="2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14" fillId="2" borderId="1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3" fillId="0" borderId="1" xfId="0" applyFont="1" applyFill="1" applyBorder="1" applyProtection="1">
      <protection locked="0"/>
    </xf>
    <xf numFmtId="0" fontId="18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14" fontId="12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0" fillId="0" borderId="0" xfId="0" applyBorder="1"/>
    <xf numFmtId="1" fontId="0" fillId="0" borderId="0" xfId="0" applyNumberFormat="1"/>
    <xf numFmtId="0" fontId="19" fillId="0" borderId="0" xfId="0" applyFont="1" applyBorder="1"/>
    <xf numFmtId="0" fontId="19" fillId="0" borderId="0" xfId="0" applyFont="1"/>
    <xf numFmtId="1" fontId="19" fillId="0" borderId="0" xfId="0" applyNumberFormat="1" applyFont="1"/>
    <xf numFmtId="0" fontId="19" fillId="0" borderId="0" xfId="0" applyFont="1" applyAlignment="1">
      <alignment horizontal="center"/>
    </xf>
    <xf numFmtId="0" fontId="20" fillId="0" borderId="0" xfId="0" applyFont="1"/>
    <xf numFmtId="0" fontId="4" fillId="0" borderId="1" xfId="0" applyFont="1" applyBorder="1" applyAlignment="1">
      <alignment horizontal="center"/>
    </xf>
    <xf numFmtId="1" fontId="20" fillId="0" borderId="0" xfId="0" applyNumberFormat="1" applyFont="1"/>
    <xf numFmtId="0" fontId="20" fillId="0" borderId="0" xfId="0" applyFont="1" applyAlignment="1">
      <alignment horizontal="center"/>
    </xf>
    <xf numFmtId="0" fontId="21" fillId="0" borderId="0" xfId="0" applyFont="1"/>
    <xf numFmtId="1" fontId="21" fillId="0" borderId="0" xfId="0" applyNumberFormat="1" applyFont="1"/>
    <xf numFmtId="0" fontId="21" fillId="0" borderId="0" xfId="0" applyFont="1" applyAlignment="1">
      <alignment horizontal="center"/>
    </xf>
    <xf numFmtId="1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1" fontId="22" fillId="0" borderId="5" xfId="0" applyNumberFormat="1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0" fillId="0" borderId="10" xfId="0" applyFont="1" applyBorder="1"/>
    <xf numFmtId="0" fontId="21" fillId="0" borderId="11" xfId="0" applyFont="1" applyBorder="1" applyAlignment="1">
      <alignment horizontal="left"/>
    </xf>
    <xf numFmtId="0" fontId="20" fillId="0" borderId="11" xfId="0" applyFont="1" applyBorder="1"/>
    <xf numFmtId="0" fontId="20" fillId="0" borderId="11" xfId="0" applyFont="1" applyBorder="1" applyAlignment="1">
      <alignment horizontal="center"/>
    </xf>
    <xf numFmtId="164" fontId="25" fillId="0" borderId="11" xfId="0" applyNumberFormat="1" applyFont="1" applyBorder="1" applyAlignment="1">
      <alignment horizontal="center"/>
    </xf>
    <xf numFmtId="1" fontId="26" fillId="0" borderId="11" xfId="0" applyNumberFormat="1" applyFont="1" applyBorder="1" applyAlignment="1">
      <alignment horizontal="center"/>
    </xf>
    <xf numFmtId="164" fontId="26" fillId="0" borderId="11" xfId="0" applyNumberFormat="1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1" fontId="25" fillId="0" borderId="14" xfId="0" applyNumberFormat="1" applyFont="1" applyBorder="1" applyAlignment="1">
      <alignment horizontal="center"/>
    </xf>
    <xf numFmtId="164" fontId="26" fillId="0" borderId="1" xfId="0" applyNumberFormat="1" applyFont="1" applyBorder="1" applyAlignment="1">
      <alignment horizontal="center"/>
    </xf>
    <xf numFmtId="2" fontId="20" fillId="0" borderId="0" xfId="0" applyNumberFormat="1" applyFont="1" applyBorder="1"/>
    <xf numFmtId="164" fontId="6" fillId="0" borderId="0" xfId="0" applyNumberFormat="1" applyFont="1" applyBorder="1"/>
    <xf numFmtId="0" fontId="27" fillId="0" borderId="4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27" fillId="0" borderId="5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1" fontId="25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2" fontId="20" fillId="0" borderId="0" xfId="0" applyNumberFormat="1" applyFont="1"/>
    <xf numFmtId="0" fontId="20" fillId="0" borderId="0" xfId="0" applyFont="1" applyBorder="1"/>
    <xf numFmtId="0" fontId="20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1" fontId="25" fillId="0" borderId="1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1" fontId="25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26" fillId="0" borderId="0" xfId="0" applyNumberFormat="1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1" fontId="20" fillId="0" borderId="0" xfId="0" applyNumberFormat="1" applyFont="1" applyBorder="1" applyAlignment="1">
      <alignment horizontal="center"/>
    </xf>
    <xf numFmtId="164" fontId="20" fillId="0" borderId="0" xfId="0" applyNumberFormat="1" applyFont="1" applyBorder="1" applyAlignment="1">
      <alignment horizontal="center"/>
    </xf>
    <xf numFmtId="0" fontId="2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1" fontId="20" fillId="0" borderId="0" xfId="0" applyNumberFormat="1" applyFont="1" applyAlignment="1">
      <alignment horizontal="center"/>
    </xf>
    <xf numFmtId="0" fontId="16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1" fontId="21" fillId="0" borderId="0" xfId="0" applyNumberFormat="1" applyFont="1" applyAlignment="1">
      <alignment horizontal="center"/>
    </xf>
    <xf numFmtId="0" fontId="21" fillId="0" borderId="0" xfId="0" applyFont="1" applyBorder="1"/>
    <xf numFmtId="0" fontId="16" fillId="0" borderId="0" xfId="0" applyFont="1" applyAlignment="1"/>
    <xf numFmtId="14" fontId="20" fillId="0" borderId="0" xfId="0" applyNumberFormat="1" applyFont="1"/>
    <xf numFmtId="14" fontId="21" fillId="0" borderId="0" xfId="0" applyNumberFormat="1" applyFont="1" applyAlignment="1">
      <alignment horizontal="left"/>
    </xf>
    <xf numFmtId="0" fontId="30" fillId="0" borderId="0" xfId="0" applyFont="1"/>
    <xf numFmtId="0" fontId="17" fillId="0" borderId="0" xfId="0" applyFont="1"/>
    <xf numFmtId="0" fontId="4" fillId="0" borderId="1" xfId="0" applyFont="1" applyBorder="1" applyAlignment="1">
      <alignment horizontal="center" vertical="center"/>
    </xf>
    <xf numFmtId="164" fontId="21" fillId="0" borderId="8" xfId="0" applyNumberFormat="1" applyFont="1" applyBorder="1" applyAlignment="1">
      <alignment horizontal="center"/>
    </xf>
    <xf numFmtId="0" fontId="20" fillId="0" borderId="12" xfId="0" applyFont="1" applyBorder="1" applyAlignment="1"/>
    <xf numFmtId="164" fontId="21" fillId="0" borderId="1" xfId="0" applyNumberFormat="1" applyFont="1" applyBorder="1" applyAlignment="1">
      <alignment horizontal="center"/>
    </xf>
    <xf numFmtId="164" fontId="26" fillId="0" borderId="10" xfId="0" applyNumberFormat="1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33" fillId="0" borderId="0" xfId="0" applyFont="1" applyAlignment="1">
      <alignment horizontal="left"/>
    </xf>
    <xf numFmtId="1" fontId="34" fillId="0" borderId="15" xfId="0" applyNumberFormat="1" applyFont="1" applyBorder="1" applyAlignment="1">
      <alignment horizontal="center"/>
    </xf>
    <xf numFmtId="1" fontId="34" fillId="0" borderId="4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2" fillId="0" borderId="10" xfId="0" applyFont="1" applyBorder="1"/>
    <xf numFmtId="0" fontId="12" fillId="0" borderId="1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1" fontId="36" fillId="0" borderId="1" xfId="0" applyNumberFormat="1" applyFont="1" applyBorder="1" applyAlignment="1">
      <alignment horizontal="center"/>
    </xf>
    <xf numFmtId="1" fontId="16" fillId="0" borderId="2" xfId="0" applyNumberFormat="1" applyFont="1" applyBorder="1" applyAlignment="1">
      <alignment horizontal="center"/>
    </xf>
    <xf numFmtId="2" fontId="20" fillId="0" borderId="0" xfId="0" applyNumberFormat="1" applyFont="1" applyAlignment="1">
      <alignment horizontal="center"/>
    </xf>
    <xf numFmtId="0" fontId="12" fillId="0" borderId="13" xfId="0" applyFont="1" applyBorder="1"/>
    <xf numFmtId="0" fontId="27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4" fontId="36" fillId="0" borderId="0" xfId="0" applyNumberFormat="1" applyFont="1" applyBorder="1" applyAlignment="1">
      <alignment horizontal="center"/>
    </xf>
    <xf numFmtId="1" fontId="16" fillId="0" borderId="0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1" fontId="16" fillId="0" borderId="11" xfId="0" applyNumberFormat="1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/>
    </xf>
    <xf numFmtId="2" fontId="20" fillId="0" borderId="1" xfId="0" applyNumberFormat="1" applyFont="1" applyBorder="1" applyAlignment="1">
      <alignment horizontal="center"/>
    </xf>
    <xf numFmtId="2" fontId="20" fillId="0" borderId="0" xfId="0" applyNumberFormat="1" applyFont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2" fontId="20" fillId="0" borderId="9" xfId="0" applyNumberFormat="1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2" fillId="0" borderId="16" xfId="0" applyFont="1" applyBorder="1" applyAlignment="1">
      <alignment horizontal="left"/>
    </xf>
    <xf numFmtId="14" fontId="21" fillId="0" borderId="0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64" fontId="36" fillId="0" borderId="1" xfId="0" applyNumberFormat="1" applyFont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164" fontId="40" fillId="0" borderId="14" xfId="0" applyNumberFormat="1" applyFont="1" applyBorder="1" applyAlignment="1">
      <alignment horizontal="center"/>
    </xf>
    <xf numFmtId="164" fontId="40" fillId="0" borderId="1" xfId="0" applyNumberFormat="1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1" fontId="16" fillId="0" borderId="0" xfId="0" applyNumberFormat="1" applyFont="1" applyAlignment="1">
      <alignment horizontal="center"/>
    </xf>
    <xf numFmtId="0" fontId="42" fillId="0" borderId="0" xfId="0" applyFont="1"/>
    <xf numFmtId="0" fontId="43" fillId="0" borderId="0" xfId="0" applyFont="1" applyAlignment="1">
      <alignment horizontal="center"/>
    </xf>
    <xf numFmtId="0" fontId="43" fillId="0" borderId="1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/>
    </xf>
    <xf numFmtId="0" fontId="43" fillId="0" borderId="12" xfId="0" applyFont="1" applyBorder="1" applyAlignment="1">
      <alignment horizontal="center"/>
    </xf>
    <xf numFmtId="0" fontId="43" fillId="0" borderId="9" xfId="0" applyFont="1" applyBorder="1" applyAlignment="1">
      <alignment horizontal="center"/>
    </xf>
    <xf numFmtId="164" fontId="47" fillId="0" borderId="4" xfId="0" applyNumberFormat="1" applyFont="1" applyBorder="1" applyAlignment="1">
      <alignment horizontal="center"/>
    </xf>
    <xf numFmtId="0" fontId="43" fillId="0" borderId="8" xfId="0" applyFont="1" applyBorder="1" applyAlignment="1">
      <alignment horizontal="center"/>
    </xf>
    <xf numFmtId="164" fontId="47" fillId="0" borderId="7" xfId="0" applyNumberFormat="1" applyFont="1" applyBorder="1" applyAlignment="1">
      <alignment horizontal="center"/>
    </xf>
    <xf numFmtId="0" fontId="42" fillId="0" borderId="8" xfId="0" applyFont="1" applyBorder="1"/>
    <xf numFmtId="0" fontId="48" fillId="0" borderId="0" xfId="0" applyFont="1"/>
    <xf numFmtId="0" fontId="47" fillId="0" borderId="1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2" fillId="0" borderId="0" xfId="0" applyFont="1" applyBorder="1"/>
    <xf numFmtId="0" fontId="43" fillId="0" borderId="0" xfId="0" applyFont="1" applyBorder="1" applyAlignment="1">
      <alignment horizontal="left" vertical="center"/>
    </xf>
    <xf numFmtId="0" fontId="52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19" fillId="0" borderId="0" xfId="0" applyFont="1" applyAlignment="1">
      <alignment horizontal="left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166" fontId="53" fillId="0" borderId="20" xfId="0" applyNumberFormat="1" applyFont="1" applyBorder="1" applyAlignment="1">
      <alignment horizontal="center"/>
    </xf>
    <xf numFmtId="164" fontId="25" fillId="0" borderId="20" xfId="0" applyNumberFormat="1" applyFont="1" applyBorder="1" applyAlignment="1">
      <alignment horizontal="center"/>
    </xf>
    <xf numFmtId="166" fontId="11" fillId="0" borderId="20" xfId="0" applyNumberFormat="1" applyFont="1" applyBorder="1" applyAlignment="1">
      <alignment horizontal="center"/>
    </xf>
    <xf numFmtId="166" fontId="11" fillId="0" borderId="21" xfId="0" applyNumberFormat="1" applyFont="1" applyBorder="1" applyAlignment="1">
      <alignment horizontal="center"/>
    </xf>
    <xf numFmtId="1" fontId="26" fillId="0" borderId="0" xfId="0" applyNumberFormat="1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166" fontId="53" fillId="0" borderId="14" xfId="0" applyNumberFormat="1" applyFont="1" applyBorder="1" applyAlignment="1">
      <alignment horizontal="center"/>
    </xf>
    <xf numFmtId="164" fontId="25" fillId="0" borderId="14" xfId="0" applyNumberFormat="1" applyFont="1" applyBorder="1" applyAlignment="1">
      <alignment horizontal="center"/>
    </xf>
    <xf numFmtId="166" fontId="11" fillId="0" borderId="14" xfId="0" applyNumberFormat="1" applyFont="1" applyBorder="1" applyAlignment="1">
      <alignment horizontal="center"/>
    </xf>
    <xf numFmtId="166" fontId="11" fillId="0" borderId="23" xfId="0" applyNumberFormat="1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166" fontId="53" fillId="0" borderId="5" xfId="0" applyNumberFormat="1" applyFont="1" applyBorder="1" applyAlignment="1">
      <alignment horizontal="center"/>
    </xf>
    <xf numFmtId="164" fontId="25" fillId="0" borderId="5" xfId="0" applyNumberFormat="1" applyFont="1" applyBorder="1" applyAlignment="1">
      <alignment horizontal="center"/>
    </xf>
    <xf numFmtId="166" fontId="11" fillId="0" borderId="5" xfId="0" applyNumberFormat="1" applyFont="1" applyBorder="1" applyAlignment="1">
      <alignment horizontal="center"/>
    </xf>
    <xf numFmtId="166" fontId="11" fillId="0" borderId="24" xfId="0" applyNumberFormat="1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66" fontId="53" fillId="0" borderId="0" xfId="0" applyNumberFormat="1" applyFont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166" fontId="11" fillId="0" borderId="25" xfId="0" applyNumberFormat="1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left"/>
    </xf>
    <xf numFmtId="0" fontId="20" fillId="0" borderId="29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166" fontId="54" fillId="0" borderId="3" xfId="0" applyNumberFormat="1" applyFont="1" applyBorder="1" applyAlignment="1">
      <alignment horizontal="center"/>
    </xf>
    <xf numFmtId="166" fontId="53" fillId="0" borderId="29" xfId="0" applyNumberFormat="1" applyFont="1" applyBorder="1" applyAlignment="1">
      <alignment horizontal="center"/>
    </xf>
    <xf numFmtId="166" fontId="16" fillId="0" borderId="3" xfId="0" applyNumberFormat="1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0" fontId="21" fillId="0" borderId="31" xfId="0" applyFont="1" applyBorder="1" applyAlignment="1">
      <alignment horizontal="center"/>
    </xf>
    <xf numFmtId="0" fontId="20" fillId="0" borderId="32" xfId="0" applyFont="1" applyBorder="1" applyAlignment="1">
      <alignment horizontal="center"/>
    </xf>
    <xf numFmtId="164" fontId="25" fillId="0" borderId="33" xfId="0" applyNumberFormat="1" applyFont="1" applyBorder="1" applyAlignment="1">
      <alignment horizontal="center"/>
    </xf>
    <xf numFmtId="0" fontId="6" fillId="0" borderId="30" xfId="0" applyFont="1" applyBorder="1" applyAlignment="1"/>
    <xf numFmtId="0" fontId="6" fillId="0" borderId="25" xfId="0" applyFont="1" applyBorder="1"/>
    <xf numFmtId="2" fontId="5" fillId="0" borderId="1" xfId="0" applyNumberFormat="1" applyFont="1" applyBorder="1" applyAlignment="1">
      <alignment horizontal="center" wrapText="1"/>
    </xf>
    <xf numFmtId="0" fontId="57" fillId="0" borderId="0" xfId="0" applyFont="1" applyBorder="1"/>
    <xf numFmtId="2" fontId="21" fillId="0" borderId="8" xfId="0" applyNumberFormat="1" applyFont="1" applyBorder="1" applyAlignment="1">
      <alignment horizontal="center"/>
    </xf>
    <xf numFmtId="0" fontId="4" fillId="0" borderId="10" xfId="0" applyFont="1" applyBorder="1" applyAlignment="1"/>
    <xf numFmtId="0" fontId="14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6" fillId="0" borderId="4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14" fillId="0" borderId="45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6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4" xfId="0" applyFont="1" applyBorder="1" applyAlignment="1">
      <alignment wrapText="1"/>
    </xf>
    <xf numFmtId="0" fontId="6" fillId="0" borderId="35" xfId="0" applyFont="1" applyBorder="1" applyAlignment="1">
      <alignment wrapText="1"/>
    </xf>
    <xf numFmtId="0" fontId="18" fillId="0" borderId="38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16" fontId="6" fillId="0" borderId="34" xfId="0" applyNumberFormat="1" applyFont="1" applyBorder="1" applyAlignment="1">
      <alignment horizontal="center" vertical="center" wrapText="1"/>
    </xf>
    <xf numFmtId="16" fontId="6" fillId="0" borderId="3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4" fontId="21" fillId="0" borderId="0" xfId="0" applyNumberFormat="1" applyFont="1" applyAlignment="1">
      <alignment horizontal="left"/>
    </xf>
    <xf numFmtId="0" fontId="43" fillId="0" borderId="4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horizontal="left" vertical="center" wrapText="1"/>
    </xf>
    <xf numFmtId="0" fontId="43" fillId="0" borderId="15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center" vertical="center" wrapText="1"/>
    </xf>
    <xf numFmtId="0" fontId="39" fillId="0" borderId="0" xfId="0" applyFont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2" borderId="10" xfId="0" applyFont="1" applyFill="1" applyBorder="1" applyAlignment="1" applyProtection="1">
      <alignment horizontal="center"/>
      <protection locked="0"/>
    </xf>
    <xf numFmtId="0" fontId="13" fillId="2" borderId="11" xfId="0" applyFont="1" applyFill="1" applyBorder="1" applyAlignment="1" applyProtection="1">
      <alignment horizontal="center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20" fillId="0" borderId="15" xfId="0" applyFont="1" applyBorder="1"/>
    <xf numFmtId="0" fontId="20" fillId="0" borderId="5" xfId="0" applyFont="1" applyBorder="1"/>
    <xf numFmtId="0" fontId="20" fillId="0" borderId="6" xfId="0" applyFont="1" applyBorder="1"/>
    <xf numFmtId="0" fontId="20" fillId="0" borderId="13" xfId="0" applyFont="1" applyBorder="1"/>
    <xf numFmtId="0" fontId="20" fillId="0" borderId="14" xfId="0" applyFont="1" applyBorder="1"/>
    <xf numFmtId="0" fontId="20" fillId="0" borderId="12" xfId="0" applyFont="1" applyBorder="1"/>
    <xf numFmtId="1" fontId="20" fillId="0" borderId="5" xfId="0" applyNumberFormat="1" applyFont="1" applyBorder="1"/>
    <xf numFmtId="1" fontId="20" fillId="0" borderId="14" xfId="0" applyNumberFormat="1" applyFont="1" applyBorder="1"/>
    <xf numFmtId="0" fontId="20" fillId="0" borderId="16" xfId="0" applyFont="1" applyBorder="1"/>
    <xf numFmtId="0" fontId="20" fillId="0" borderId="9" xfId="0" applyFont="1" applyBorder="1"/>
    <xf numFmtId="1" fontId="20" fillId="0" borderId="0" xfId="0" applyNumberFormat="1" applyFont="1" applyBorder="1"/>
    <xf numFmtId="0" fontId="4" fillId="0" borderId="16" xfId="0" applyFont="1" applyBorder="1"/>
    <xf numFmtId="0" fontId="4" fillId="0" borderId="9" xfId="0" applyFont="1" applyBorder="1"/>
    <xf numFmtId="171" fontId="4" fillId="0" borderId="4" xfId="0" applyNumberFormat="1" applyFont="1" applyBorder="1" applyAlignment="1">
      <alignment horizontal="center"/>
    </xf>
    <xf numFmtId="0" fontId="4" fillId="0" borderId="7" xfId="0" applyFont="1" applyBorder="1"/>
    <xf numFmtId="0" fontId="20" fillId="0" borderId="7" xfId="0" applyFont="1" applyBorder="1"/>
    <xf numFmtId="16" fontId="4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22</xdr:row>
      <xdr:rowOff>0</xdr:rowOff>
    </xdr:from>
    <xdr:to>
      <xdr:col>1</xdr:col>
      <xdr:colOff>228600</xdr:colOff>
      <xdr:row>22</xdr:row>
      <xdr:rowOff>0</xdr:rowOff>
    </xdr:to>
    <xdr:sp macro="" textlink="">
      <xdr:nvSpPr>
        <xdr:cNvPr id="11300" name="AutoShape 3"/>
        <xdr:cNvSpPr>
          <a:spLocks noChangeArrowheads="1"/>
        </xdr:cNvSpPr>
      </xdr:nvSpPr>
      <xdr:spPr bwMode="auto">
        <a:xfrm>
          <a:off x="504825" y="435292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22</xdr:row>
      <xdr:rowOff>0</xdr:rowOff>
    </xdr:from>
    <xdr:to>
      <xdr:col>1</xdr:col>
      <xdr:colOff>228600</xdr:colOff>
      <xdr:row>22</xdr:row>
      <xdr:rowOff>0</xdr:rowOff>
    </xdr:to>
    <xdr:sp macro="" textlink="">
      <xdr:nvSpPr>
        <xdr:cNvPr id="11301" name="AutoShape 4"/>
        <xdr:cNvSpPr>
          <a:spLocks noChangeArrowheads="1"/>
        </xdr:cNvSpPr>
      </xdr:nvSpPr>
      <xdr:spPr bwMode="auto">
        <a:xfrm>
          <a:off x="504825" y="435292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34</xdr:row>
      <xdr:rowOff>66675</xdr:rowOff>
    </xdr:from>
    <xdr:to>
      <xdr:col>1</xdr:col>
      <xdr:colOff>266700</xdr:colOff>
      <xdr:row>34</xdr:row>
      <xdr:rowOff>142875</xdr:rowOff>
    </xdr:to>
    <xdr:sp macro="" textlink="">
      <xdr:nvSpPr>
        <xdr:cNvPr id="11302" name="AutoShape 5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21</xdr:row>
      <xdr:rowOff>0</xdr:rowOff>
    </xdr:from>
    <xdr:to>
      <xdr:col>1</xdr:col>
      <xdr:colOff>228600</xdr:colOff>
      <xdr:row>21</xdr:row>
      <xdr:rowOff>0</xdr:rowOff>
    </xdr:to>
    <xdr:sp macro="" textlink="">
      <xdr:nvSpPr>
        <xdr:cNvPr id="11303" name="AutoShape 6"/>
        <xdr:cNvSpPr>
          <a:spLocks noChangeArrowheads="1"/>
        </xdr:cNvSpPr>
      </xdr:nvSpPr>
      <xdr:spPr bwMode="auto">
        <a:xfrm>
          <a:off x="504825" y="435292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22</xdr:row>
      <xdr:rowOff>0</xdr:rowOff>
    </xdr:from>
    <xdr:to>
      <xdr:col>1</xdr:col>
      <xdr:colOff>228600</xdr:colOff>
      <xdr:row>22</xdr:row>
      <xdr:rowOff>0</xdr:rowOff>
    </xdr:to>
    <xdr:sp macro="" textlink="">
      <xdr:nvSpPr>
        <xdr:cNvPr id="11304" name="AutoShape 7"/>
        <xdr:cNvSpPr>
          <a:spLocks noChangeArrowheads="1"/>
        </xdr:cNvSpPr>
      </xdr:nvSpPr>
      <xdr:spPr bwMode="auto">
        <a:xfrm>
          <a:off x="504825" y="435292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35</xdr:row>
      <xdr:rowOff>66675</xdr:rowOff>
    </xdr:from>
    <xdr:to>
      <xdr:col>1</xdr:col>
      <xdr:colOff>266700</xdr:colOff>
      <xdr:row>35</xdr:row>
      <xdr:rowOff>142875</xdr:rowOff>
    </xdr:to>
    <xdr:sp macro="" textlink="">
      <xdr:nvSpPr>
        <xdr:cNvPr id="11305" name="AutoShape 8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36</xdr:row>
      <xdr:rowOff>0</xdr:rowOff>
    </xdr:from>
    <xdr:to>
      <xdr:col>1</xdr:col>
      <xdr:colOff>266700</xdr:colOff>
      <xdr:row>36</xdr:row>
      <xdr:rowOff>0</xdr:rowOff>
    </xdr:to>
    <xdr:sp macro="" textlink="">
      <xdr:nvSpPr>
        <xdr:cNvPr id="11306" name="AutoShape 9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36</xdr:row>
      <xdr:rowOff>0</xdr:rowOff>
    </xdr:from>
    <xdr:to>
      <xdr:col>1</xdr:col>
      <xdr:colOff>266700</xdr:colOff>
      <xdr:row>36</xdr:row>
      <xdr:rowOff>0</xdr:rowOff>
    </xdr:to>
    <xdr:sp macro="" textlink="">
      <xdr:nvSpPr>
        <xdr:cNvPr id="11307" name="AutoShape 10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36</xdr:row>
      <xdr:rowOff>0</xdr:rowOff>
    </xdr:from>
    <xdr:to>
      <xdr:col>1</xdr:col>
      <xdr:colOff>266700</xdr:colOff>
      <xdr:row>36</xdr:row>
      <xdr:rowOff>0</xdr:rowOff>
    </xdr:to>
    <xdr:sp macro="" textlink="">
      <xdr:nvSpPr>
        <xdr:cNvPr id="11308" name="AutoShape 11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36</xdr:row>
      <xdr:rowOff>0</xdr:rowOff>
    </xdr:from>
    <xdr:to>
      <xdr:col>1</xdr:col>
      <xdr:colOff>266700</xdr:colOff>
      <xdr:row>36</xdr:row>
      <xdr:rowOff>0</xdr:rowOff>
    </xdr:to>
    <xdr:sp macro="" textlink="">
      <xdr:nvSpPr>
        <xdr:cNvPr id="11309" name="AutoShape 12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37</xdr:row>
      <xdr:rowOff>28575</xdr:rowOff>
    </xdr:from>
    <xdr:to>
      <xdr:col>1</xdr:col>
      <xdr:colOff>228600</xdr:colOff>
      <xdr:row>37</xdr:row>
      <xdr:rowOff>180975</xdr:rowOff>
    </xdr:to>
    <xdr:sp macro="" textlink="">
      <xdr:nvSpPr>
        <xdr:cNvPr id="11310" name="AutoShape 13"/>
        <xdr:cNvSpPr>
          <a:spLocks noChangeArrowheads="1"/>
        </xdr:cNvSpPr>
      </xdr:nvSpPr>
      <xdr:spPr bwMode="auto">
        <a:xfrm rot="10800000">
          <a:off x="504825" y="435292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38</xdr:row>
      <xdr:rowOff>0</xdr:rowOff>
    </xdr:from>
    <xdr:to>
      <xdr:col>1</xdr:col>
      <xdr:colOff>266700</xdr:colOff>
      <xdr:row>38</xdr:row>
      <xdr:rowOff>0</xdr:rowOff>
    </xdr:to>
    <xdr:sp macro="" textlink="">
      <xdr:nvSpPr>
        <xdr:cNvPr id="11311" name="AutoShape 14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38</xdr:row>
      <xdr:rowOff>0</xdr:rowOff>
    </xdr:from>
    <xdr:to>
      <xdr:col>1</xdr:col>
      <xdr:colOff>266700</xdr:colOff>
      <xdr:row>38</xdr:row>
      <xdr:rowOff>0</xdr:rowOff>
    </xdr:to>
    <xdr:sp macro="" textlink="">
      <xdr:nvSpPr>
        <xdr:cNvPr id="11312" name="AutoShape 15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35</xdr:row>
      <xdr:rowOff>0</xdr:rowOff>
    </xdr:from>
    <xdr:to>
      <xdr:col>1</xdr:col>
      <xdr:colOff>266700</xdr:colOff>
      <xdr:row>35</xdr:row>
      <xdr:rowOff>0</xdr:rowOff>
    </xdr:to>
    <xdr:sp macro="" textlink="">
      <xdr:nvSpPr>
        <xdr:cNvPr id="11313" name="AutoShape 16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38</xdr:row>
      <xdr:rowOff>0</xdr:rowOff>
    </xdr:from>
    <xdr:to>
      <xdr:col>1</xdr:col>
      <xdr:colOff>228600</xdr:colOff>
      <xdr:row>38</xdr:row>
      <xdr:rowOff>0</xdr:rowOff>
    </xdr:to>
    <xdr:sp macro="" textlink="">
      <xdr:nvSpPr>
        <xdr:cNvPr id="11314" name="AutoShape 17"/>
        <xdr:cNvSpPr>
          <a:spLocks noChangeArrowheads="1"/>
        </xdr:cNvSpPr>
      </xdr:nvSpPr>
      <xdr:spPr bwMode="auto">
        <a:xfrm rot="10800000">
          <a:off x="504825" y="435292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38</xdr:row>
      <xdr:rowOff>28575</xdr:rowOff>
    </xdr:from>
    <xdr:to>
      <xdr:col>1</xdr:col>
      <xdr:colOff>228600</xdr:colOff>
      <xdr:row>38</xdr:row>
      <xdr:rowOff>180975</xdr:rowOff>
    </xdr:to>
    <xdr:sp macro="" textlink="">
      <xdr:nvSpPr>
        <xdr:cNvPr id="11315" name="AutoShape 18"/>
        <xdr:cNvSpPr>
          <a:spLocks noChangeArrowheads="1"/>
        </xdr:cNvSpPr>
      </xdr:nvSpPr>
      <xdr:spPr bwMode="auto">
        <a:xfrm rot="10800000">
          <a:off x="504825" y="435292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171450</xdr:colOff>
      <xdr:row>25</xdr:row>
      <xdr:rowOff>76200</xdr:rowOff>
    </xdr:from>
    <xdr:to>
      <xdr:col>1</xdr:col>
      <xdr:colOff>323850</xdr:colOff>
      <xdr:row>25</xdr:row>
      <xdr:rowOff>152400</xdr:rowOff>
    </xdr:to>
    <xdr:sp macro="" textlink="">
      <xdr:nvSpPr>
        <xdr:cNvPr id="11316" name="AutoShape 19"/>
        <xdr:cNvSpPr>
          <a:spLocks noChangeArrowheads="1"/>
        </xdr:cNvSpPr>
      </xdr:nvSpPr>
      <xdr:spPr bwMode="auto">
        <a:xfrm rot="5400000">
          <a:off x="60007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161925</xdr:colOff>
      <xdr:row>26</xdr:row>
      <xdr:rowOff>57150</xdr:rowOff>
    </xdr:from>
    <xdr:to>
      <xdr:col>1</xdr:col>
      <xdr:colOff>314325</xdr:colOff>
      <xdr:row>26</xdr:row>
      <xdr:rowOff>133350</xdr:rowOff>
    </xdr:to>
    <xdr:sp macro="" textlink="">
      <xdr:nvSpPr>
        <xdr:cNvPr id="11317" name="AutoShape 20"/>
        <xdr:cNvSpPr>
          <a:spLocks noChangeArrowheads="1"/>
        </xdr:cNvSpPr>
      </xdr:nvSpPr>
      <xdr:spPr bwMode="auto">
        <a:xfrm rot="5400000">
          <a:off x="590550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26</xdr:row>
      <xdr:rowOff>0</xdr:rowOff>
    </xdr:from>
    <xdr:to>
      <xdr:col>1</xdr:col>
      <xdr:colOff>266700</xdr:colOff>
      <xdr:row>26</xdr:row>
      <xdr:rowOff>0</xdr:rowOff>
    </xdr:to>
    <xdr:sp macro="" textlink="">
      <xdr:nvSpPr>
        <xdr:cNvPr id="11318" name="AutoShape 21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28</xdr:row>
      <xdr:rowOff>66675</xdr:rowOff>
    </xdr:from>
    <xdr:to>
      <xdr:col>1</xdr:col>
      <xdr:colOff>266700</xdr:colOff>
      <xdr:row>28</xdr:row>
      <xdr:rowOff>142875</xdr:rowOff>
    </xdr:to>
    <xdr:sp macro="" textlink="">
      <xdr:nvSpPr>
        <xdr:cNvPr id="11319" name="AutoShape 22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29</xdr:row>
      <xdr:rowOff>66675</xdr:rowOff>
    </xdr:from>
    <xdr:to>
      <xdr:col>1</xdr:col>
      <xdr:colOff>266700</xdr:colOff>
      <xdr:row>29</xdr:row>
      <xdr:rowOff>142875</xdr:rowOff>
    </xdr:to>
    <xdr:sp macro="" textlink="">
      <xdr:nvSpPr>
        <xdr:cNvPr id="11320" name="AutoShape 23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29</xdr:row>
      <xdr:rowOff>0</xdr:rowOff>
    </xdr:from>
    <xdr:to>
      <xdr:col>1</xdr:col>
      <xdr:colOff>266700</xdr:colOff>
      <xdr:row>29</xdr:row>
      <xdr:rowOff>0</xdr:rowOff>
    </xdr:to>
    <xdr:sp macro="" textlink="">
      <xdr:nvSpPr>
        <xdr:cNvPr id="11321" name="AutoShape 24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31</xdr:row>
      <xdr:rowOff>66675</xdr:rowOff>
    </xdr:from>
    <xdr:to>
      <xdr:col>1</xdr:col>
      <xdr:colOff>266700</xdr:colOff>
      <xdr:row>31</xdr:row>
      <xdr:rowOff>142875</xdr:rowOff>
    </xdr:to>
    <xdr:sp macro="" textlink="">
      <xdr:nvSpPr>
        <xdr:cNvPr id="11322" name="AutoShape 25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32</xdr:row>
      <xdr:rowOff>66675</xdr:rowOff>
    </xdr:from>
    <xdr:to>
      <xdr:col>1</xdr:col>
      <xdr:colOff>266700</xdr:colOff>
      <xdr:row>32</xdr:row>
      <xdr:rowOff>142875</xdr:rowOff>
    </xdr:to>
    <xdr:sp macro="" textlink="">
      <xdr:nvSpPr>
        <xdr:cNvPr id="11323" name="AutoShape 26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32</xdr:row>
      <xdr:rowOff>0</xdr:rowOff>
    </xdr:from>
    <xdr:to>
      <xdr:col>1</xdr:col>
      <xdr:colOff>266700</xdr:colOff>
      <xdr:row>32</xdr:row>
      <xdr:rowOff>0</xdr:rowOff>
    </xdr:to>
    <xdr:sp macro="" textlink="">
      <xdr:nvSpPr>
        <xdr:cNvPr id="11324" name="AutoShape 27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40</xdr:row>
      <xdr:rowOff>66675</xdr:rowOff>
    </xdr:from>
    <xdr:to>
      <xdr:col>1</xdr:col>
      <xdr:colOff>266700</xdr:colOff>
      <xdr:row>40</xdr:row>
      <xdr:rowOff>142875</xdr:rowOff>
    </xdr:to>
    <xdr:sp macro="" textlink="">
      <xdr:nvSpPr>
        <xdr:cNvPr id="11325" name="AutoShape 28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41</xdr:row>
      <xdr:rowOff>66675</xdr:rowOff>
    </xdr:from>
    <xdr:to>
      <xdr:col>1</xdr:col>
      <xdr:colOff>266700</xdr:colOff>
      <xdr:row>41</xdr:row>
      <xdr:rowOff>142875</xdr:rowOff>
    </xdr:to>
    <xdr:sp macro="" textlink="">
      <xdr:nvSpPr>
        <xdr:cNvPr id="11326" name="AutoShape 29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41</xdr:row>
      <xdr:rowOff>0</xdr:rowOff>
    </xdr:from>
    <xdr:to>
      <xdr:col>1</xdr:col>
      <xdr:colOff>266700</xdr:colOff>
      <xdr:row>41</xdr:row>
      <xdr:rowOff>0</xdr:rowOff>
    </xdr:to>
    <xdr:sp macro="" textlink="">
      <xdr:nvSpPr>
        <xdr:cNvPr id="11327" name="AutoShape 30"/>
        <xdr:cNvSpPr>
          <a:spLocks noChangeArrowheads="1"/>
        </xdr:cNvSpPr>
      </xdr:nvSpPr>
      <xdr:spPr bwMode="auto">
        <a:xfrm rot="5400000">
          <a:off x="542925" y="42767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21</xdr:row>
      <xdr:rowOff>28575</xdr:rowOff>
    </xdr:from>
    <xdr:to>
      <xdr:col>2</xdr:col>
      <xdr:colOff>276225</xdr:colOff>
      <xdr:row>21</xdr:row>
      <xdr:rowOff>180975</xdr:rowOff>
    </xdr:to>
    <xdr:sp macro="" textlink="">
      <xdr:nvSpPr>
        <xdr:cNvPr id="14336" name="AutoShape 1"/>
        <xdr:cNvSpPr>
          <a:spLocks noChangeArrowheads="1"/>
        </xdr:cNvSpPr>
      </xdr:nvSpPr>
      <xdr:spPr bwMode="auto">
        <a:xfrm>
          <a:off x="1114425" y="438150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200025</xdr:colOff>
      <xdr:row>22</xdr:row>
      <xdr:rowOff>28575</xdr:rowOff>
    </xdr:from>
    <xdr:to>
      <xdr:col>2</xdr:col>
      <xdr:colOff>276225</xdr:colOff>
      <xdr:row>22</xdr:row>
      <xdr:rowOff>180975</xdr:rowOff>
    </xdr:to>
    <xdr:sp macro="" textlink="">
      <xdr:nvSpPr>
        <xdr:cNvPr id="14337" name="AutoShape 2"/>
        <xdr:cNvSpPr>
          <a:spLocks noChangeArrowheads="1"/>
        </xdr:cNvSpPr>
      </xdr:nvSpPr>
      <xdr:spPr bwMode="auto">
        <a:xfrm>
          <a:off x="1114425" y="459105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152400</xdr:colOff>
      <xdr:row>23</xdr:row>
      <xdr:rowOff>0</xdr:rowOff>
    </xdr:from>
    <xdr:to>
      <xdr:col>2</xdr:col>
      <xdr:colOff>228600</xdr:colOff>
      <xdr:row>23</xdr:row>
      <xdr:rowOff>0</xdr:rowOff>
    </xdr:to>
    <xdr:sp macro="" textlink="">
      <xdr:nvSpPr>
        <xdr:cNvPr id="14338" name="AutoShape 3"/>
        <xdr:cNvSpPr>
          <a:spLocks noChangeArrowheads="1"/>
        </xdr:cNvSpPr>
      </xdr:nvSpPr>
      <xdr:spPr bwMode="auto">
        <a:xfrm>
          <a:off x="1066800" y="477202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152400</xdr:colOff>
      <xdr:row>23</xdr:row>
      <xdr:rowOff>0</xdr:rowOff>
    </xdr:from>
    <xdr:to>
      <xdr:col>2</xdr:col>
      <xdr:colOff>228600</xdr:colOff>
      <xdr:row>23</xdr:row>
      <xdr:rowOff>0</xdr:rowOff>
    </xdr:to>
    <xdr:sp macro="" textlink="">
      <xdr:nvSpPr>
        <xdr:cNvPr id="14339" name="AutoShape 4"/>
        <xdr:cNvSpPr>
          <a:spLocks noChangeArrowheads="1"/>
        </xdr:cNvSpPr>
      </xdr:nvSpPr>
      <xdr:spPr bwMode="auto">
        <a:xfrm>
          <a:off x="1066800" y="477202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35</xdr:row>
      <xdr:rowOff>66675</xdr:rowOff>
    </xdr:from>
    <xdr:to>
      <xdr:col>2</xdr:col>
      <xdr:colOff>266700</xdr:colOff>
      <xdr:row>35</xdr:row>
      <xdr:rowOff>142875</xdr:rowOff>
    </xdr:to>
    <xdr:sp macro="" textlink="">
      <xdr:nvSpPr>
        <xdr:cNvPr id="14340" name="AutoShape 5"/>
        <xdr:cNvSpPr>
          <a:spLocks noChangeArrowheads="1"/>
        </xdr:cNvSpPr>
      </xdr:nvSpPr>
      <xdr:spPr bwMode="auto">
        <a:xfrm rot="5400000">
          <a:off x="1066800" y="731520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152400</xdr:colOff>
      <xdr:row>22</xdr:row>
      <xdr:rowOff>0</xdr:rowOff>
    </xdr:from>
    <xdr:to>
      <xdr:col>2</xdr:col>
      <xdr:colOff>228600</xdr:colOff>
      <xdr:row>22</xdr:row>
      <xdr:rowOff>0</xdr:rowOff>
    </xdr:to>
    <xdr:sp macro="" textlink="">
      <xdr:nvSpPr>
        <xdr:cNvPr id="14341" name="AutoShape 6"/>
        <xdr:cNvSpPr>
          <a:spLocks noChangeArrowheads="1"/>
        </xdr:cNvSpPr>
      </xdr:nvSpPr>
      <xdr:spPr bwMode="auto">
        <a:xfrm>
          <a:off x="1066800" y="456247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152400</xdr:colOff>
      <xdr:row>23</xdr:row>
      <xdr:rowOff>0</xdr:rowOff>
    </xdr:from>
    <xdr:to>
      <xdr:col>2</xdr:col>
      <xdr:colOff>228600</xdr:colOff>
      <xdr:row>23</xdr:row>
      <xdr:rowOff>0</xdr:rowOff>
    </xdr:to>
    <xdr:sp macro="" textlink="">
      <xdr:nvSpPr>
        <xdr:cNvPr id="14342" name="AutoShape 7"/>
        <xdr:cNvSpPr>
          <a:spLocks noChangeArrowheads="1"/>
        </xdr:cNvSpPr>
      </xdr:nvSpPr>
      <xdr:spPr bwMode="auto">
        <a:xfrm>
          <a:off x="1066800" y="477202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36</xdr:row>
      <xdr:rowOff>66675</xdr:rowOff>
    </xdr:from>
    <xdr:to>
      <xdr:col>2</xdr:col>
      <xdr:colOff>266700</xdr:colOff>
      <xdr:row>36</xdr:row>
      <xdr:rowOff>142875</xdr:rowOff>
    </xdr:to>
    <xdr:sp macro="" textlink="">
      <xdr:nvSpPr>
        <xdr:cNvPr id="14343" name="AutoShape 8"/>
        <xdr:cNvSpPr>
          <a:spLocks noChangeArrowheads="1"/>
        </xdr:cNvSpPr>
      </xdr:nvSpPr>
      <xdr:spPr bwMode="auto">
        <a:xfrm rot="5400000">
          <a:off x="1066800" y="752475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37</xdr:row>
      <xdr:rowOff>0</xdr:rowOff>
    </xdr:from>
    <xdr:to>
      <xdr:col>2</xdr:col>
      <xdr:colOff>266700</xdr:colOff>
      <xdr:row>37</xdr:row>
      <xdr:rowOff>0</xdr:rowOff>
    </xdr:to>
    <xdr:sp macro="" textlink="">
      <xdr:nvSpPr>
        <xdr:cNvPr id="14344" name="AutoShape 9"/>
        <xdr:cNvSpPr>
          <a:spLocks noChangeArrowheads="1"/>
        </xdr:cNvSpPr>
      </xdr:nvSpPr>
      <xdr:spPr bwMode="auto">
        <a:xfrm rot="5400000">
          <a:off x="1104900" y="76295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37</xdr:row>
      <xdr:rowOff>0</xdr:rowOff>
    </xdr:from>
    <xdr:to>
      <xdr:col>2</xdr:col>
      <xdr:colOff>266700</xdr:colOff>
      <xdr:row>37</xdr:row>
      <xdr:rowOff>0</xdr:rowOff>
    </xdr:to>
    <xdr:sp macro="" textlink="">
      <xdr:nvSpPr>
        <xdr:cNvPr id="14345" name="AutoShape 10"/>
        <xdr:cNvSpPr>
          <a:spLocks noChangeArrowheads="1"/>
        </xdr:cNvSpPr>
      </xdr:nvSpPr>
      <xdr:spPr bwMode="auto">
        <a:xfrm rot="5400000">
          <a:off x="1104900" y="76295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37</xdr:row>
      <xdr:rowOff>0</xdr:rowOff>
    </xdr:from>
    <xdr:to>
      <xdr:col>2</xdr:col>
      <xdr:colOff>266700</xdr:colOff>
      <xdr:row>37</xdr:row>
      <xdr:rowOff>0</xdr:rowOff>
    </xdr:to>
    <xdr:sp macro="" textlink="">
      <xdr:nvSpPr>
        <xdr:cNvPr id="14346" name="AutoShape 11"/>
        <xdr:cNvSpPr>
          <a:spLocks noChangeArrowheads="1"/>
        </xdr:cNvSpPr>
      </xdr:nvSpPr>
      <xdr:spPr bwMode="auto">
        <a:xfrm rot="5400000">
          <a:off x="1104900" y="76295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37</xdr:row>
      <xdr:rowOff>0</xdr:rowOff>
    </xdr:from>
    <xdr:to>
      <xdr:col>2</xdr:col>
      <xdr:colOff>266700</xdr:colOff>
      <xdr:row>37</xdr:row>
      <xdr:rowOff>0</xdr:rowOff>
    </xdr:to>
    <xdr:sp macro="" textlink="">
      <xdr:nvSpPr>
        <xdr:cNvPr id="14347" name="AutoShape 12"/>
        <xdr:cNvSpPr>
          <a:spLocks noChangeArrowheads="1"/>
        </xdr:cNvSpPr>
      </xdr:nvSpPr>
      <xdr:spPr bwMode="auto">
        <a:xfrm rot="5400000">
          <a:off x="1104900" y="76295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152400</xdr:colOff>
      <xdr:row>38</xdr:row>
      <xdr:rowOff>28575</xdr:rowOff>
    </xdr:from>
    <xdr:to>
      <xdr:col>2</xdr:col>
      <xdr:colOff>228600</xdr:colOff>
      <xdr:row>38</xdr:row>
      <xdr:rowOff>180975</xdr:rowOff>
    </xdr:to>
    <xdr:sp macro="" textlink="">
      <xdr:nvSpPr>
        <xdr:cNvPr id="14348" name="AutoShape 13"/>
        <xdr:cNvSpPr>
          <a:spLocks noChangeArrowheads="1"/>
        </xdr:cNvSpPr>
      </xdr:nvSpPr>
      <xdr:spPr bwMode="auto">
        <a:xfrm rot="10800000">
          <a:off x="1066800" y="794385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39</xdr:row>
      <xdr:rowOff>0</xdr:rowOff>
    </xdr:from>
    <xdr:to>
      <xdr:col>2</xdr:col>
      <xdr:colOff>266700</xdr:colOff>
      <xdr:row>39</xdr:row>
      <xdr:rowOff>0</xdr:rowOff>
    </xdr:to>
    <xdr:sp macro="" textlink="">
      <xdr:nvSpPr>
        <xdr:cNvPr id="14349" name="AutoShape 14"/>
        <xdr:cNvSpPr>
          <a:spLocks noChangeArrowheads="1"/>
        </xdr:cNvSpPr>
      </xdr:nvSpPr>
      <xdr:spPr bwMode="auto">
        <a:xfrm rot="5400000">
          <a:off x="1104900" y="80486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39</xdr:row>
      <xdr:rowOff>0</xdr:rowOff>
    </xdr:from>
    <xdr:to>
      <xdr:col>2</xdr:col>
      <xdr:colOff>266700</xdr:colOff>
      <xdr:row>39</xdr:row>
      <xdr:rowOff>0</xdr:rowOff>
    </xdr:to>
    <xdr:sp macro="" textlink="">
      <xdr:nvSpPr>
        <xdr:cNvPr id="14350" name="AutoShape 15"/>
        <xdr:cNvSpPr>
          <a:spLocks noChangeArrowheads="1"/>
        </xdr:cNvSpPr>
      </xdr:nvSpPr>
      <xdr:spPr bwMode="auto">
        <a:xfrm rot="5400000">
          <a:off x="1104900" y="80486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36</xdr:row>
      <xdr:rowOff>0</xdr:rowOff>
    </xdr:from>
    <xdr:to>
      <xdr:col>2</xdr:col>
      <xdr:colOff>266700</xdr:colOff>
      <xdr:row>36</xdr:row>
      <xdr:rowOff>0</xdr:rowOff>
    </xdr:to>
    <xdr:sp macro="" textlink="">
      <xdr:nvSpPr>
        <xdr:cNvPr id="14351" name="AutoShape 16"/>
        <xdr:cNvSpPr>
          <a:spLocks noChangeArrowheads="1"/>
        </xdr:cNvSpPr>
      </xdr:nvSpPr>
      <xdr:spPr bwMode="auto">
        <a:xfrm rot="5400000">
          <a:off x="1104900" y="741997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152400</xdr:colOff>
      <xdr:row>39</xdr:row>
      <xdr:rowOff>0</xdr:rowOff>
    </xdr:from>
    <xdr:to>
      <xdr:col>2</xdr:col>
      <xdr:colOff>228600</xdr:colOff>
      <xdr:row>39</xdr:row>
      <xdr:rowOff>0</xdr:rowOff>
    </xdr:to>
    <xdr:sp macro="" textlink="">
      <xdr:nvSpPr>
        <xdr:cNvPr id="14352" name="AutoShape 17"/>
        <xdr:cNvSpPr>
          <a:spLocks noChangeArrowheads="1"/>
        </xdr:cNvSpPr>
      </xdr:nvSpPr>
      <xdr:spPr bwMode="auto">
        <a:xfrm rot="10800000">
          <a:off x="1066800" y="8124825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152400</xdr:colOff>
      <xdr:row>39</xdr:row>
      <xdr:rowOff>28575</xdr:rowOff>
    </xdr:from>
    <xdr:to>
      <xdr:col>2</xdr:col>
      <xdr:colOff>228600</xdr:colOff>
      <xdr:row>39</xdr:row>
      <xdr:rowOff>180975</xdr:rowOff>
    </xdr:to>
    <xdr:sp macro="" textlink="">
      <xdr:nvSpPr>
        <xdr:cNvPr id="14353" name="AutoShape 18"/>
        <xdr:cNvSpPr>
          <a:spLocks noChangeArrowheads="1"/>
        </xdr:cNvSpPr>
      </xdr:nvSpPr>
      <xdr:spPr bwMode="auto">
        <a:xfrm rot="10800000">
          <a:off x="1066800" y="815340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171450</xdr:colOff>
      <xdr:row>26</xdr:row>
      <xdr:rowOff>76200</xdr:rowOff>
    </xdr:from>
    <xdr:to>
      <xdr:col>2</xdr:col>
      <xdr:colOff>323850</xdr:colOff>
      <xdr:row>26</xdr:row>
      <xdr:rowOff>152400</xdr:rowOff>
    </xdr:to>
    <xdr:sp macro="" textlink="">
      <xdr:nvSpPr>
        <xdr:cNvPr id="14354" name="AutoShape 19"/>
        <xdr:cNvSpPr>
          <a:spLocks noChangeArrowheads="1"/>
        </xdr:cNvSpPr>
      </xdr:nvSpPr>
      <xdr:spPr bwMode="auto">
        <a:xfrm rot="5400000">
          <a:off x="1123950" y="5438775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27</xdr:row>
      <xdr:rowOff>57150</xdr:rowOff>
    </xdr:from>
    <xdr:to>
      <xdr:col>2</xdr:col>
      <xdr:colOff>314325</xdr:colOff>
      <xdr:row>27</xdr:row>
      <xdr:rowOff>133350</xdr:rowOff>
    </xdr:to>
    <xdr:sp macro="" textlink="">
      <xdr:nvSpPr>
        <xdr:cNvPr id="14355" name="AutoShape 20"/>
        <xdr:cNvSpPr>
          <a:spLocks noChangeArrowheads="1"/>
        </xdr:cNvSpPr>
      </xdr:nvSpPr>
      <xdr:spPr bwMode="auto">
        <a:xfrm rot="5400000">
          <a:off x="1114425" y="5629275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27</xdr:row>
      <xdr:rowOff>0</xdr:rowOff>
    </xdr:from>
    <xdr:to>
      <xdr:col>2</xdr:col>
      <xdr:colOff>266700</xdr:colOff>
      <xdr:row>27</xdr:row>
      <xdr:rowOff>0</xdr:rowOff>
    </xdr:to>
    <xdr:sp macro="" textlink="">
      <xdr:nvSpPr>
        <xdr:cNvPr id="14356" name="AutoShape 21"/>
        <xdr:cNvSpPr>
          <a:spLocks noChangeArrowheads="1"/>
        </xdr:cNvSpPr>
      </xdr:nvSpPr>
      <xdr:spPr bwMode="auto">
        <a:xfrm rot="5400000">
          <a:off x="1104900" y="55340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29</xdr:row>
      <xdr:rowOff>66675</xdr:rowOff>
    </xdr:from>
    <xdr:to>
      <xdr:col>2</xdr:col>
      <xdr:colOff>266700</xdr:colOff>
      <xdr:row>29</xdr:row>
      <xdr:rowOff>142875</xdr:rowOff>
    </xdr:to>
    <xdr:sp macro="" textlink="">
      <xdr:nvSpPr>
        <xdr:cNvPr id="14357" name="AutoShape 22"/>
        <xdr:cNvSpPr>
          <a:spLocks noChangeArrowheads="1"/>
        </xdr:cNvSpPr>
      </xdr:nvSpPr>
      <xdr:spPr bwMode="auto">
        <a:xfrm rot="5400000">
          <a:off x="1066800" y="605790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30</xdr:row>
      <xdr:rowOff>66675</xdr:rowOff>
    </xdr:from>
    <xdr:to>
      <xdr:col>2</xdr:col>
      <xdr:colOff>266700</xdr:colOff>
      <xdr:row>30</xdr:row>
      <xdr:rowOff>142875</xdr:rowOff>
    </xdr:to>
    <xdr:sp macro="" textlink="">
      <xdr:nvSpPr>
        <xdr:cNvPr id="14358" name="AutoShape 23"/>
        <xdr:cNvSpPr>
          <a:spLocks noChangeArrowheads="1"/>
        </xdr:cNvSpPr>
      </xdr:nvSpPr>
      <xdr:spPr bwMode="auto">
        <a:xfrm rot="5400000">
          <a:off x="1066800" y="626745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30</xdr:row>
      <xdr:rowOff>0</xdr:rowOff>
    </xdr:from>
    <xdr:to>
      <xdr:col>2</xdr:col>
      <xdr:colOff>266700</xdr:colOff>
      <xdr:row>30</xdr:row>
      <xdr:rowOff>0</xdr:rowOff>
    </xdr:to>
    <xdr:sp macro="" textlink="">
      <xdr:nvSpPr>
        <xdr:cNvPr id="14359" name="AutoShape 24"/>
        <xdr:cNvSpPr>
          <a:spLocks noChangeArrowheads="1"/>
        </xdr:cNvSpPr>
      </xdr:nvSpPr>
      <xdr:spPr bwMode="auto">
        <a:xfrm rot="5400000">
          <a:off x="1104900" y="616267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32</xdr:row>
      <xdr:rowOff>66675</xdr:rowOff>
    </xdr:from>
    <xdr:to>
      <xdr:col>2</xdr:col>
      <xdr:colOff>266700</xdr:colOff>
      <xdr:row>32</xdr:row>
      <xdr:rowOff>142875</xdr:rowOff>
    </xdr:to>
    <xdr:sp macro="" textlink="">
      <xdr:nvSpPr>
        <xdr:cNvPr id="14360" name="AutoShape 25"/>
        <xdr:cNvSpPr>
          <a:spLocks noChangeArrowheads="1"/>
        </xdr:cNvSpPr>
      </xdr:nvSpPr>
      <xdr:spPr bwMode="auto">
        <a:xfrm rot="5400000">
          <a:off x="1066800" y="668655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33</xdr:row>
      <xdr:rowOff>66675</xdr:rowOff>
    </xdr:from>
    <xdr:to>
      <xdr:col>2</xdr:col>
      <xdr:colOff>266700</xdr:colOff>
      <xdr:row>33</xdr:row>
      <xdr:rowOff>142875</xdr:rowOff>
    </xdr:to>
    <xdr:sp macro="" textlink="">
      <xdr:nvSpPr>
        <xdr:cNvPr id="14361" name="AutoShape 26"/>
        <xdr:cNvSpPr>
          <a:spLocks noChangeArrowheads="1"/>
        </xdr:cNvSpPr>
      </xdr:nvSpPr>
      <xdr:spPr bwMode="auto">
        <a:xfrm rot="5400000">
          <a:off x="1066800" y="689610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33</xdr:row>
      <xdr:rowOff>0</xdr:rowOff>
    </xdr:from>
    <xdr:to>
      <xdr:col>2</xdr:col>
      <xdr:colOff>266700</xdr:colOff>
      <xdr:row>33</xdr:row>
      <xdr:rowOff>0</xdr:rowOff>
    </xdr:to>
    <xdr:sp macro="" textlink="">
      <xdr:nvSpPr>
        <xdr:cNvPr id="14362" name="AutoShape 27"/>
        <xdr:cNvSpPr>
          <a:spLocks noChangeArrowheads="1"/>
        </xdr:cNvSpPr>
      </xdr:nvSpPr>
      <xdr:spPr bwMode="auto">
        <a:xfrm rot="5400000">
          <a:off x="1104900" y="679132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41</xdr:row>
      <xdr:rowOff>66675</xdr:rowOff>
    </xdr:from>
    <xdr:to>
      <xdr:col>2</xdr:col>
      <xdr:colOff>266700</xdr:colOff>
      <xdr:row>41</xdr:row>
      <xdr:rowOff>142875</xdr:rowOff>
    </xdr:to>
    <xdr:sp macro="" textlink="">
      <xdr:nvSpPr>
        <xdr:cNvPr id="14363" name="AutoShape 28"/>
        <xdr:cNvSpPr>
          <a:spLocks noChangeArrowheads="1"/>
        </xdr:cNvSpPr>
      </xdr:nvSpPr>
      <xdr:spPr bwMode="auto">
        <a:xfrm rot="5400000">
          <a:off x="1066800" y="857250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42</xdr:row>
      <xdr:rowOff>66675</xdr:rowOff>
    </xdr:from>
    <xdr:to>
      <xdr:col>2</xdr:col>
      <xdr:colOff>266700</xdr:colOff>
      <xdr:row>42</xdr:row>
      <xdr:rowOff>142875</xdr:rowOff>
    </xdr:to>
    <xdr:sp macro="" textlink="">
      <xdr:nvSpPr>
        <xdr:cNvPr id="14364" name="AutoShape 29"/>
        <xdr:cNvSpPr>
          <a:spLocks noChangeArrowheads="1"/>
        </xdr:cNvSpPr>
      </xdr:nvSpPr>
      <xdr:spPr bwMode="auto">
        <a:xfrm rot="5400000">
          <a:off x="1066800" y="878205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42</xdr:row>
      <xdr:rowOff>0</xdr:rowOff>
    </xdr:from>
    <xdr:to>
      <xdr:col>2</xdr:col>
      <xdr:colOff>266700</xdr:colOff>
      <xdr:row>42</xdr:row>
      <xdr:rowOff>0</xdr:rowOff>
    </xdr:to>
    <xdr:sp macro="" textlink="">
      <xdr:nvSpPr>
        <xdr:cNvPr id="14365" name="AutoShape 30"/>
        <xdr:cNvSpPr>
          <a:spLocks noChangeArrowheads="1"/>
        </xdr:cNvSpPr>
      </xdr:nvSpPr>
      <xdr:spPr bwMode="auto">
        <a:xfrm rot="5400000">
          <a:off x="1104900" y="8677275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209550</xdr:colOff>
      <xdr:row>23</xdr:row>
      <xdr:rowOff>28575</xdr:rowOff>
    </xdr:from>
    <xdr:to>
      <xdr:col>2</xdr:col>
      <xdr:colOff>285750</xdr:colOff>
      <xdr:row>23</xdr:row>
      <xdr:rowOff>180975</xdr:rowOff>
    </xdr:to>
    <xdr:sp macro="" textlink="">
      <xdr:nvSpPr>
        <xdr:cNvPr id="14366" name="AutoShape 31"/>
        <xdr:cNvSpPr>
          <a:spLocks noChangeArrowheads="1"/>
        </xdr:cNvSpPr>
      </xdr:nvSpPr>
      <xdr:spPr bwMode="auto">
        <a:xfrm>
          <a:off x="1123950" y="480060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209550</xdr:colOff>
      <xdr:row>24</xdr:row>
      <xdr:rowOff>28575</xdr:rowOff>
    </xdr:from>
    <xdr:to>
      <xdr:col>2</xdr:col>
      <xdr:colOff>285750</xdr:colOff>
      <xdr:row>24</xdr:row>
      <xdr:rowOff>180975</xdr:rowOff>
    </xdr:to>
    <xdr:sp macro="" textlink="">
      <xdr:nvSpPr>
        <xdr:cNvPr id="14367" name="AutoShape 32"/>
        <xdr:cNvSpPr>
          <a:spLocks noChangeArrowheads="1"/>
        </xdr:cNvSpPr>
      </xdr:nvSpPr>
      <xdr:spPr bwMode="auto">
        <a:xfrm>
          <a:off x="1123950" y="5010150"/>
          <a:ext cx="76200" cy="152400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60" name="AutoShape 1"/>
        <xdr:cNvSpPr>
          <a:spLocks noChangeArrowheads="1"/>
        </xdr:cNvSpPr>
      </xdr:nvSpPr>
      <xdr:spPr bwMode="auto">
        <a:xfrm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61" name="AutoShape 2"/>
        <xdr:cNvSpPr>
          <a:spLocks noChangeArrowheads="1"/>
        </xdr:cNvSpPr>
      </xdr:nvSpPr>
      <xdr:spPr bwMode="auto">
        <a:xfrm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62" name="AutoShape 3"/>
        <xdr:cNvSpPr>
          <a:spLocks noChangeArrowheads="1"/>
        </xdr:cNvSpPr>
      </xdr:nvSpPr>
      <xdr:spPr bwMode="auto">
        <a:xfrm rot="54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5363" name="AutoShape 4"/>
        <xdr:cNvSpPr>
          <a:spLocks noChangeArrowheads="1"/>
        </xdr:cNvSpPr>
      </xdr:nvSpPr>
      <xdr:spPr bwMode="auto">
        <a:xfrm>
          <a:off x="438150" y="30670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64" name="AutoShape 5"/>
        <xdr:cNvSpPr>
          <a:spLocks noChangeArrowheads="1"/>
        </xdr:cNvSpPr>
      </xdr:nvSpPr>
      <xdr:spPr bwMode="auto">
        <a:xfrm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65" name="AutoShape 6"/>
        <xdr:cNvSpPr>
          <a:spLocks noChangeArrowheads="1"/>
        </xdr:cNvSpPr>
      </xdr:nvSpPr>
      <xdr:spPr bwMode="auto">
        <a:xfrm rot="54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66" name="AutoShape 7"/>
        <xdr:cNvSpPr>
          <a:spLocks noChangeArrowheads="1"/>
        </xdr:cNvSpPr>
      </xdr:nvSpPr>
      <xdr:spPr bwMode="auto">
        <a:xfrm rot="54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67" name="AutoShape 8"/>
        <xdr:cNvSpPr>
          <a:spLocks noChangeArrowheads="1"/>
        </xdr:cNvSpPr>
      </xdr:nvSpPr>
      <xdr:spPr bwMode="auto">
        <a:xfrm rot="54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68" name="AutoShape 9"/>
        <xdr:cNvSpPr>
          <a:spLocks noChangeArrowheads="1"/>
        </xdr:cNvSpPr>
      </xdr:nvSpPr>
      <xdr:spPr bwMode="auto">
        <a:xfrm rot="54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69" name="AutoShape 10"/>
        <xdr:cNvSpPr>
          <a:spLocks noChangeArrowheads="1"/>
        </xdr:cNvSpPr>
      </xdr:nvSpPr>
      <xdr:spPr bwMode="auto">
        <a:xfrm rot="54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70" name="AutoShape 11"/>
        <xdr:cNvSpPr>
          <a:spLocks noChangeArrowheads="1"/>
        </xdr:cNvSpPr>
      </xdr:nvSpPr>
      <xdr:spPr bwMode="auto">
        <a:xfrm rot="108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71" name="AutoShape 12"/>
        <xdr:cNvSpPr>
          <a:spLocks noChangeArrowheads="1"/>
        </xdr:cNvSpPr>
      </xdr:nvSpPr>
      <xdr:spPr bwMode="auto">
        <a:xfrm rot="54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72" name="AutoShape 13"/>
        <xdr:cNvSpPr>
          <a:spLocks noChangeArrowheads="1"/>
        </xdr:cNvSpPr>
      </xdr:nvSpPr>
      <xdr:spPr bwMode="auto">
        <a:xfrm rot="54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73" name="AutoShape 14"/>
        <xdr:cNvSpPr>
          <a:spLocks noChangeArrowheads="1"/>
        </xdr:cNvSpPr>
      </xdr:nvSpPr>
      <xdr:spPr bwMode="auto">
        <a:xfrm rot="54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74" name="AutoShape 15"/>
        <xdr:cNvSpPr>
          <a:spLocks noChangeArrowheads="1"/>
        </xdr:cNvSpPr>
      </xdr:nvSpPr>
      <xdr:spPr bwMode="auto">
        <a:xfrm rot="108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5375" name="AutoShape 16"/>
        <xdr:cNvSpPr>
          <a:spLocks noChangeArrowheads="1"/>
        </xdr:cNvSpPr>
      </xdr:nvSpPr>
      <xdr:spPr bwMode="auto">
        <a:xfrm rot="10800000">
          <a:off x="438150" y="467677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76" name="AutoShape 17"/>
        <xdr:cNvSpPr>
          <a:spLocks noChangeArrowheads="1"/>
        </xdr:cNvSpPr>
      </xdr:nvSpPr>
      <xdr:spPr bwMode="auto">
        <a:xfrm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77" name="AutoShape 18"/>
        <xdr:cNvSpPr>
          <a:spLocks noChangeArrowheads="1"/>
        </xdr:cNvSpPr>
      </xdr:nvSpPr>
      <xdr:spPr bwMode="auto">
        <a:xfrm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78" name="AutoShape 19"/>
        <xdr:cNvSpPr>
          <a:spLocks noChangeArrowheads="1"/>
        </xdr:cNvSpPr>
      </xdr:nvSpPr>
      <xdr:spPr bwMode="auto">
        <a:xfrm rot="54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79" name="AutoShape 20"/>
        <xdr:cNvSpPr>
          <a:spLocks noChangeArrowheads="1"/>
        </xdr:cNvSpPr>
      </xdr:nvSpPr>
      <xdr:spPr bwMode="auto">
        <a:xfrm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0" name="AutoShape 21"/>
        <xdr:cNvSpPr>
          <a:spLocks noChangeArrowheads="1"/>
        </xdr:cNvSpPr>
      </xdr:nvSpPr>
      <xdr:spPr bwMode="auto">
        <a:xfrm rot="54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1" name="AutoShape 22"/>
        <xdr:cNvSpPr>
          <a:spLocks noChangeArrowheads="1"/>
        </xdr:cNvSpPr>
      </xdr:nvSpPr>
      <xdr:spPr bwMode="auto">
        <a:xfrm rot="54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2" name="AutoShape 23"/>
        <xdr:cNvSpPr>
          <a:spLocks noChangeArrowheads="1"/>
        </xdr:cNvSpPr>
      </xdr:nvSpPr>
      <xdr:spPr bwMode="auto">
        <a:xfrm rot="54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3" name="AutoShape 24"/>
        <xdr:cNvSpPr>
          <a:spLocks noChangeArrowheads="1"/>
        </xdr:cNvSpPr>
      </xdr:nvSpPr>
      <xdr:spPr bwMode="auto">
        <a:xfrm rot="54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4" name="AutoShape 25"/>
        <xdr:cNvSpPr>
          <a:spLocks noChangeArrowheads="1"/>
        </xdr:cNvSpPr>
      </xdr:nvSpPr>
      <xdr:spPr bwMode="auto">
        <a:xfrm rot="54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5" name="AutoShape 26"/>
        <xdr:cNvSpPr>
          <a:spLocks noChangeArrowheads="1"/>
        </xdr:cNvSpPr>
      </xdr:nvSpPr>
      <xdr:spPr bwMode="auto">
        <a:xfrm rot="108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6" name="AutoShape 27"/>
        <xdr:cNvSpPr>
          <a:spLocks noChangeArrowheads="1"/>
        </xdr:cNvSpPr>
      </xdr:nvSpPr>
      <xdr:spPr bwMode="auto">
        <a:xfrm rot="54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7" name="AutoShape 28"/>
        <xdr:cNvSpPr>
          <a:spLocks noChangeArrowheads="1"/>
        </xdr:cNvSpPr>
      </xdr:nvSpPr>
      <xdr:spPr bwMode="auto">
        <a:xfrm rot="54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8" name="AutoShape 29"/>
        <xdr:cNvSpPr>
          <a:spLocks noChangeArrowheads="1"/>
        </xdr:cNvSpPr>
      </xdr:nvSpPr>
      <xdr:spPr bwMode="auto">
        <a:xfrm rot="54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9" name="AutoShape 30"/>
        <xdr:cNvSpPr>
          <a:spLocks noChangeArrowheads="1"/>
        </xdr:cNvSpPr>
      </xdr:nvSpPr>
      <xdr:spPr bwMode="auto">
        <a:xfrm rot="108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90" name="AutoShape 31"/>
        <xdr:cNvSpPr>
          <a:spLocks noChangeArrowheads="1"/>
        </xdr:cNvSpPr>
      </xdr:nvSpPr>
      <xdr:spPr bwMode="auto">
        <a:xfrm rot="10800000">
          <a:off x="438150" y="59245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84" name="AutoShape 1"/>
        <xdr:cNvSpPr>
          <a:spLocks noChangeArrowheads="1"/>
        </xdr:cNvSpPr>
      </xdr:nvSpPr>
      <xdr:spPr bwMode="auto">
        <a:xfrm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85" name="AutoShape 2"/>
        <xdr:cNvSpPr>
          <a:spLocks noChangeArrowheads="1"/>
        </xdr:cNvSpPr>
      </xdr:nvSpPr>
      <xdr:spPr bwMode="auto">
        <a:xfrm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86" name="AutoShape 3"/>
        <xdr:cNvSpPr>
          <a:spLocks noChangeArrowheads="1"/>
        </xdr:cNvSpPr>
      </xdr:nvSpPr>
      <xdr:spPr bwMode="auto">
        <a:xfrm rot="54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6387" name="AutoShape 4"/>
        <xdr:cNvSpPr>
          <a:spLocks noChangeArrowheads="1"/>
        </xdr:cNvSpPr>
      </xdr:nvSpPr>
      <xdr:spPr bwMode="auto">
        <a:xfrm>
          <a:off x="438150" y="318135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88" name="AutoShape 5"/>
        <xdr:cNvSpPr>
          <a:spLocks noChangeArrowheads="1"/>
        </xdr:cNvSpPr>
      </xdr:nvSpPr>
      <xdr:spPr bwMode="auto">
        <a:xfrm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89" name="AutoShape 6"/>
        <xdr:cNvSpPr>
          <a:spLocks noChangeArrowheads="1"/>
        </xdr:cNvSpPr>
      </xdr:nvSpPr>
      <xdr:spPr bwMode="auto">
        <a:xfrm rot="54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90" name="AutoShape 7"/>
        <xdr:cNvSpPr>
          <a:spLocks noChangeArrowheads="1"/>
        </xdr:cNvSpPr>
      </xdr:nvSpPr>
      <xdr:spPr bwMode="auto">
        <a:xfrm rot="54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91" name="AutoShape 8"/>
        <xdr:cNvSpPr>
          <a:spLocks noChangeArrowheads="1"/>
        </xdr:cNvSpPr>
      </xdr:nvSpPr>
      <xdr:spPr bwMode="auto">
        <a:xfrm rot="54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92" name="AutoShape 9"/>
        <xdr:cNvSpPr>
          <a:spLocks noChangeArrowheads="1"/>
        </xdr:cNvSpPr>
      </xdr:nvSpPr>
      <xdr:spPr bwMode="auto">
        <a:xfrm rot="54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93" name="AutoShape 10"/>
        <xdr:cNvSpPr>
          <a:spLocks noChangeArrowheads="1"/>
        </xdr:cNvSpPr>
      </xdr:nvSpPr>
      <xdr:spPr bwMode="auto">
        <a:xfrm rot="54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94" name="AutoShape 11"/>
        <xdr:cNvSpPr>
          <a:spLocks noChangeArrowheads="1"/>
        </xdr:cNvSpPr>
      </xdr:nvSpPr>
      <xdr:spPr bwMode="auto">
        <a:xfrm rot="108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95" name="AutoShape 12"/>
        <xdr:cNvSpPr>
          <a:spLocks noChangeArrowheads="1"/>
        </xdr:cNvSpPr>
      </xdr:nvSpPr>
      <xdr:spPr bwMode="auto">
        <a:xfrm rot="54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96" name="AutoShape 13"/>
        <xdr:cNvSpPr>
          <a:spLocks noChangeArrowheads="1"/>
        </xdr:cNvSpPr>
      </xdr:nvSpPr>
      <xdr:spPr bwMode="auto">
        <a:xfrm rot="54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97" name="AutoShape 14"/>
        <xdr:cNvSpPr>
          <a:spLocks noChangeArrowheads="1"/>
        </xdr:cNvSpPr>
      </xdr:nvSpPr>
      <xdr:spPr bwMode="auto">
        <a:xfrm rot="54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98" name="AutoShape 15"/>
        <xdr:cNvSpPr>
          <a:spLocks noChangeArrowheads="1"/>
        </xdr:cNvSpPr>
      </xdr:nvSpPr>
      <xdr:spPr bwMode="auto">
        <a:xfrm rot="108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399" name="AutoShape 16"/>
        <xdr:cNvSpPr>
          <a:spLocks noChangeArrowheads="1"/>
        </xdr:cNvSpPr>
      </xdr:nvSpPr>
      <xdr:spPr bwMode="auto">
        <a:xfrm rot="10800000">
          <a:off x="438150" y="6591300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00" name="AutoShape 17"/>
        <xdr:cNvSpPr>
          <a:spLocks noChangeArrowheads="1"/>
        </xdr:cNvSpPr>
      </xdr:nvSpPr>
      <xdr:spPr bwMode="auto">
        <a:xfrm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01" name="AutoShape 18"/>
        <xdr:cNvSpPr>
          <a:spLocks noChangeArrowheads="1"/>
        </xdr:cNvSpPr>
      </xdr:nvSpPr>
      <xdr:spPr bwMode="auto">
        <a:xfrm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02" name="AutoShape 19"/>
        <xdr:cNvSpPr>
          <a:spLocks noChangeArrowheads="1"/>
        </xdr:cNvSpPr>
      </xdr:nvSpPr>
      <xdr:spPr bwMode="auto">
        <a:xfrm rot="54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03" name="AutoShape 20"/>
        <xdr:cNvSpPr>
          <a:spLocks noChangeArrowheads="1"/>
        </xdr:cNvSpPr>
      </xdr:nvSpPr>
      <xdr:spPr bwMode="auto">
        <a:xfrm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04" name="AutoShape 21"/>
        <xdr:cNvSpPr>
          <a:spLocks noChangeArrowheads="1"/>
        </xdr:cNvSpPr>
      </xdr:nvSpPr>
      <xdr:spPr bwMode="auto">
        <a:xfrm rot="54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05" name="AutoShape 22"/>
        <xdr:cNvSpPr>
          <a:spLocks noChangeArrowheads="1"/>
        </xdr:cNvSpPr>
      </xdr:nvSpPr>
      <xdr:spPr bwMode="auto">
        <a:xfrm rot="54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06" name="AutoShape 23"/>
        <xdr:cNvSpPr>
          <a:spLocks noChangeArrowheads="1"/>
        </xdr:cNvSpPr>
      </xdr:nvSpPr>
      <xdr:spPr bwMode="auto">
        <a:xfrm rot="54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07" name="AutoShape 24"/>
        <xdr:cNvSpPr>
          <a:spLocks noChangeArrowheads="1"/>
        </xdr:cNvSpPr>
      </xdr:nvSpPr>
      <xdr:spPr bwMode="auto">
        <a:xfrm rot="54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08" name="AutoShape 25"/>
        <xdr:cNvSpPr>
          <a:spLocks noChangeArrowheads="1"/>
        </xdr:cNvSpPr>
      </xdr:nvSpPr>
      <xdr:spPr bwMode="auto">
        <a:xfrm rot="54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09" name="AutoShape 26"/>
        <xdr:cNvSpPr>
          <a:spLocks noChangeArrowheads="1"/>
        </xdr:cNvSpPr>
      </xdr:nvSpPr>
      <xdr:spPr bwMode="auto">
        <a:xfrm rot="108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10" name="AutoShape 27"/>
        <xdr:cNvSpPr>
          <a:spLocks noChangeArrowheads="1"/>
        </xdr:cNvSpPr>
      </xdr:nvSpPr>
      <xdr:spPr bwMode="auto">
        <a:xfrm rot="54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11" name="AutoShape 28"/>
        <xdr:cNvSpPr>
          <a:spLocks noChangeArrowheads="1"/>
        </xdr:cNvSpPr>
      </xdr:nvSpPr>
      <xdr:spPr bwMode="auto">
        <a:xfrm rot="54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12" name="AutoShape 29"/>
        <xdr:cNvSpPr>
          <a:spLocks noChangeArrowheads="1"/>
        </xdr:cNvSpPr>
      </xdr:nvSpPr>
      <xdr:spPr bwMode="auto">
        <a:xfrm rot="54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13" name="AutoShape 30"/>
        <xdr:cNvSpPr>
          <a:spLocks noChangeArrowheads="1"/>
        </xdr:cNvSpPr>
      </xdr:nvSpPr>
      <xdr:spPr bwMode="auto">
        <a:xfrm rot="108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414" name="AutoShape 31"/>
        <xdr:cNvSpPr>
          <a:spLocks noChangeArrowheads="1"/>
        </xdr:cNvSpPr>
      </xdr:nvSpPr>
      <xdr:spPr bwMode="auto">
        <a:xfrm rot="10800000">
          <a:off x="438150" y="10144125"/>
          <a:ext cx="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46</xdr:row>
      <xdr:rowOff>0</xdr:rowOff>
    </xdr:from>
    <xdr:to>
      <xdr:col>11</xdr:col>
      <xdr:colOff>447675</xdr:colOff>
      <xdr:row>60</xdr:row>
      <xdr:rowOff>19050</xdr:rowOff>
    </xdr:to>
    <xdr:pic>
      <xdr:nvPicPr>
        <xdr:cNvPr id="174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38850" y="11058525"/>
          <a:ext cx="2886075" cy="2686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66</xdr:row>
      <xdr:rowOff>438150</xdr:rowOff>
    </xdr:from>
    <xdr:to>
      <xdr:col>12</xdr:col>
      <xdr:colOff>161925</xdr:colOff>
      <xdr:row>77</xdr:row>
      <xdr:rowOff>180975</xdr:rowOff>
    </xdr:to>
    <xdr:pic>
      <xdr:nvPicPr>
        <xdr:cNvPr id="1740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38850" y="15316200"/>
          <a:ext cx="3209925" cy="2266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23</xdr:row>
      <xdr:rowOff>0</xdr:rowOff>
    </xdr:from>
    <xdr:to>
      <xdr:col>1</xdr:col>
      <xdr:colOff>228600</xdr:colOff>
      <xdr:row>23</xdr:row>
      <xdr:rowOff>0</xdr:rowOff>
    </xdr:to>
    <xdr:sp macro="" textlink="">
      <xdr:nvSpPr>
        <xdr:cNvPr id="12289" name="AutoShape 1"/>
        <xdr:cNvSpPr>
          <a:spLocks noChangeArrowheads="1"/>
        </xdr:cNvSpPr>
      </xdr:nvSpPr>
      <xdr:spPr bwMode="auto">
        <a:xfrm>
          <a:off x="438150" y="3962400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23</xdr:row>
      <xdr:rowOff>0</xdr:rowOff>
    </xdr:from>
    <xdr:to>
      <xdr:col>1</xdr:col>
      <xdr:colOff>228600</xdr:colOff>
      <xdr:row>23</xdr:row>
      <xdr:rowOff>0</xdr:rowOff>
    </xdr:to>
    <xdr:sp macro="" textlink="">
      <xdr:nvSpPr>
        <xdr:cNvPr id="12290" name="AutoShape 2"/>
        <xdr:cNvSpPr>
          <a:spLocks noChangeArrowheads="1"/>
        </xdr:cNvSpPr>
      </xdr:nvSpPr>
      <xdr:spPr bwMode="auto">
        <a:xfrm>
          <a:off x="438150" y="3962400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22</xdr:row>
      <xdr:rowOff>0</xdr:rowOff>
    </xdr:from>
    <xdr:to>
      <xdr:col>1</xdr:col>
      <xdr:colOff>228600</xdr:colOff>
      <xdr:row>22</xdr:row>
      <xdr:rowOff>0</xdr:rowOff>
    </xdr:to>
    <xdr:sp macro="" textlink="">
      <xdr:nvSpPr>
        <xdr:cNvPr id="12291" name="AutoShape 3"/>
        <xdr:cNvSpPr>
          <a:spLocks noChangeArrowheads="1"/>
        </xdr:cNvSpPr>
      </xdr:nvSpPr>
      <xdr:spPr bwMode="auto">
        <a:xfrm>
          <a:off x="438150" y="3962400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23</xdr:row>
      <xdr:rowOff>0</xdr:rowOff>
    </xdr:from>
    <xdr:to>
      <xdr:col>1</xdr:col>
      <xdr:colOff>228600</xdr:colOff>
      <xdr:row>23</xdr:row>
      <xdr:rowOff>0</xdr:rowOff>
    </xdr:to>
    <xdr:sp macro="" textlink="">
      <xdr:nvSpPr>
        <xdr:cNvPr id="12292" name="AutoShape 4"/>
        <xdr:cNvSpPr>
          <a:spLocks noChangeArrowheads="1"/>
        </xdr:cNvSpPr>
      </xdr:nvSpPr>
      <xdr:spPr bwMode="auto">
        <a:xfrm>
          <a:off x="438150" y="3962400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37</xdr:row>
      <xdr:rowOff>0</xdr:rowOff>
    </xdr:from>
    <xdr:to>
      <xdr:col>1</xdr:col>
      <xdr:colOff>266700</xdr:colOff>
      <xdr:row>37</xdr:row>
      <xdr:rowOff>0</xdr:rowOff>
    </xdr:to>
    <xdr:sp macro="" textlink="">
      <xdr:nvSpPr>
        <xdr:cNvPr id="12293" name="AutoShape 5"/>
        <xdr:cNvSpPr>
          <a:spLocks noChangeArrowheads="1"/>
        </xdr:cNvSpPr>
      </xdr:nvSpPr>
      <xdr:spPr bwMode="auto">
        <a:xfrm rot="5400000">
          <a:off x="476250" y="459105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37</xdr:row>
      <xdr:rowOff>0</xdr:rowOff>
    </xdr:from>
    <xdr:to>
      <xdr:col>1</xdr:col>
      <xdr:colOff>266700</xdr:colOff>
      <xdr:row>37</xdr:row>
      <xdr:rowOff>0</xdr:rowOff>
    </xdr:to>
    <xdr:sp macro="" textlink="">
      <xdr:nvSpPr>
        <xdr:cNvPr id="12294" name="AutoShape 6"/>
        <xdr:cNvSpPr>
          <a:spLocks noChangeArrowheads="1"/>
        </xdr:cNvSpPr>
      </xdr:nvSpPr>
      <xdr:spPr bwMode="auto">
        <a:xfrm rot="5400000">
          <a:off x="476250" y="459105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37</xdr:row>
      <xdr:rowOff>0</xdr:rowOff>
    </xdr:from>
    <xdr:to>
      <xdr:col>1</xdr:col>
      <xdr:colOff>266700</xdr:colOff>
      <xdr:row>37</xdr:row>
      <xdr:rowOff>0</xdr:rowOff>
    </xdr:to>
    <xdr:sp macro="" textlink="">
      <xdr:nvSpPr>
        <xdr:cNvPr id="12295" name="AutoShape 7"/>
        <xdr:cNvSpPr>
          <a:spLocks noChangeArrowheads="1"/>
        </xdr:cNvSpPr>
      </xdr:nvSpPr>
      <xdr:spPr bwMode="auto">
        <a:xfrm rot="5400000">
          <a:off x="476250" y="459105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37</xdr:row>
      <xdr:rowOff>0</xdr:rowOff>
    </xdr:from>
    <xdr:to>
      <xdr:col>1</xdr:col>
      <xdr:colOff>266700</xdr:colOff>
      <xdr:row>37</xdr:row>
      <xdr:rowOff>0</xdr:rowOff>
    </xdr:to>
    <xdr:sp macro="" textlink="">
      <xdr:nvSpPr>
        <xdr:cNvPr id="12296" name="AutoShape 8"/>
        <xdr:cNvSpPr>
          <a:spLocks noChangeArrowheads="1"/>
        </xdr:cNvSpPr>
      </xdr:nvSpPr>
      <xdr:spPr bwMode="auto">
        <a:xfrm rot="5400000">
          <a:off x="476250" y="459105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39</xdr:row>
      <xdr:rowOff>0</xdr:rowOff>
    </xdr:from>
    <xdr:to>
      <xdr:col>1</xdr:col>
      <xdr:colOff>266700</xdr:colOff>
      <xdr:row>39</xdr:row>
      <xdr:rowOff>0</xdr:rowOff>
    </xdr:to>
    <xdr:sp macro="" textlink="">
      <xdr:nvSpPr>
        <xdr:cNvPr id="12297" name="AutoShape 9"/>
        <xdr:cNvSpPr>
          <a:spLocks noChangeArrowheads="1"/>
        </xdr:cNvSpPr>
      </xdr:nvSpPr>
      <xdr:spPr bwMode="auto">
        <a:xfrm rot="5400000">
          <a:off x="476250" y="459105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39</xdr:row>
      <xdr:rowOff>0</xdr:rowOff>
    </xdr:from>
    <xdr:to>
      <xdr:col>1</xdr:col>
      <xdr:colOff>266700</xdr:colOff>
      <xdr:row>39</xdr:row>
      <xdr:rowOff>0</xdr:rowOff>
    </xdr:to>
    <xdr:sp macro="" textlink="">
      <xdr:nvSpPr>
        <xdr:cNvPr id="12298" name="AutoShape 10"/>
        <xdr:cNvSpPr>
          <a:spLocks noChangeArrowheads="1"/>
        </xdr:cNvSpPr>
      </xdr:nvSpPr>
      <xdr:spPr bwMode="auto">
        <a:xfrm rot="5400000">
          <a:off x="476250" y="459105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36</xdr:row>
      <xdr:rowOff>0</xdr:rowOff>
    </xdr:from>
    <xdr:to>
      <xdr:col>1</xdr:col>
      <xdr:colOff>266700</xdr:colOff>
      <xdr:row>36</xdr:row>
      <xdr:rowOff>0</xdr:rowOff>
    </xdr:to>
    <xdr:sp macro="" textlink="">
      <xdr:nvSpPr>
        <xdr:cNvPr id="12299" name="AutoShape 11"/>
        <xdr:cNvSpPr>
          <a:spLocks noChangeArrowheads="1"/>
        </xdr:cNvSpPr>
      </xdr:nvSpPr>
      <xdr:spPr bwMode="auto">
        <a:xfrm rot="5400000">
          <a:off x="476250" y="459105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39</xdr:row>
      <xdr:rowOff>0</xdr:rowOff>
    </xdr:from>
    <xdr:to>
      <xdr:col>1</xdr:col>
      <xdr:colOff>228600</xdr:colOff>
      <xdr:row>39</xdr:row>
      <xdr:rowOff>0</xdr:rowOff>
    </xdr:to>
    <xdr:sp macro="" textlink="">
      <xdr:nvSpPr>
        <xdr:cNvPr id="12300" name="AutoShape 12"/>
        <xdr:cNvSpPr>
          <a:spLocks noChangeArrowheads="1"/>
        </xdr:cNvSpPr>
      </xdr:nvSpPr>
      <xdr:spPr bwMode="auto">
        <a:xfrm rot="10800000">
          <a:off x="438150" y="4667250"/>
          <a:ext cx="76200" cy="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27</xdr:row>
      <xdr:rowOff>0</xdr:rowOff>
    </xdr:from>
    <xdr:to>
      <xdr:col>1</xdr:col>
      <xdr:colOff>266700</xdr:colOff>
      <xdr:row>27</xdr:row>
      <xdr:rowOff>0</xdr:rowOff>
    </xdr:to>
    <xdr:sp macro="" textlink="">
      <xdr:nvSpPr>
        <xdr:cNvPr id="12301" name="AutoShape 13"/>
        <xdr:cNvSpPr>
          <a:spLocks noChangeArrowheads="1"/>
        </xdr:cNvSpPr>
      </xdr:nvSpPr>
      <xdr:spPr bwMode="auto">
        <a:xfrm rot="5400000">
          <a:off x="476250" y="388620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30</xdr:row>
      <xdr:rowOff>0</xdr:rowOff>
    </xdr:from>
    <xdr:to>
      <xdr:col>1</xdr:col>
      <xdr:colOff>266700</xdr:colOff>
      <xdr:row>30</xdr:row>
      <xdr:rowOff>0</xdr:rowOff>
    </xdr:to>
    <xdr:sp macro="" textlink="">
      <xdr:nvSpPr>
        <xdr:cNvPr id="12302" name="AutoShape 14"/>
        <xdr:cNvSpPr>
          <a:spLocks noChangeArrowheads="1"/>
        </xdr:cNvSpPr>
      </xdr:nvSpPr>
      <xdr:spPr bwMode="auto">
        <a:xfrm rot="5400000">
          <a:off x="476250" y="388620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33</xdr:row>
      <xdr:rowOff>0</xdr:rowOff>
    </xdr:from>
    <xdr:to>
      <xdr:col>1</xdr:col>
      <xdr:colOff>266700</xdr:colOff>
      <xdr:row>33</xdr:row>
      <xdr:rowOff>0</xdr:rowOff>
    </xdr:to>
    <xdr:sp macro="" textlink="">
      <xdr:nvSpPr>
        <xdr:cNvPr id="12303" name="AutoShape 15"/>
        <xdr:cNvSpPr>
          <a:spLocks noChangeArrowheads="1"/>
        </xdr:cNvSpPr>
      </xdr:nvSpPr>
      <xdr:spPr bwMode="auto">
        <a:xfrm rot="5400000">
          <a:off x="476250" y="434340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42</xdr:row>
      <xdr:rowOff>0</xdr:rowOff>
    </xdr:from>
    <xdr:to>
      <xdr:col>1</xdr:col>
      <xdr:colOff>266700</xdr:colOff>
      <xdr:row>42</xdr:row>
      <xdr:rowOff>0</xdr:rowOff>
    </xdr:to>
    <xdr:sp macro="" textlink="">
      <xdr:nvSpPr>
        <xdr:cNvPr id="12304" name="AutoShape 16"/>
        <xdr:cNvSpPr>
          <a:spLocks noChangeArrowheads="1"/>
        </xdr:cNvSpPr>
      </xdr:nvSpPr>
      <xdr:spPr bwMode="auto">
        <a:xfrm rot="5400000">
          <a:off x="476250" y="459105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30</xdr:row>
      <xdr:rowOff>0</xdr:rowOff>
    </xdr:from>
    <xdr:to>
      <xdr:col>1</xdr:col>
      <xdr:colOff>266700</xdr:colOff>
      <xdr:row>30</xdr:row>
      <xdr:rowOff>0</xdr:rowOff>
    </xdr:to>
    <xdr:sp macro="" textlink="">
      <xdr:nvSpPr>
        <xdr:cNvPr id="12305" name="AutoShape 17"/>
        <xdr:cNvSpPr>
          <a:spLocks noChangeArrowheads="1"/>
        </xdr:cNvSpPr>
      </xdr:nvSpPr>
      <xdr:spPr bwMode="auto">
        <a:xfrm rot="5400000">
          <a:off x="476250" y="388620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33</xdr:row>
      <xdr:rowOff>0</xdr:rowOff>
    </xdr:from>
    <xdr:to>
      <xdr:col>1</xdr:col>
      <xdr:colOff>266700</xdr:colOff>
      <xdr:row>33</xdr:row>
      <xdr:rowOff>0</xdr:rowOff>
    </xdr:to>
    <xdr:sp macro="" textlink="">
      <xdr:nvSpPr>
        <xdr:cNvPr id="12306" name="AutoShape 18"/>
        <xdr:cNvSpPr>
          <a:spLocks noChangeArrowheads="1"/>
        </xdr:cNvSpPr>
      </xdr:nvSpPr>
      <xdr:spPr bwMode="auto">
        <a:xfrm rot="5400000">
          <a:off x="476250" y="434340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36</xdr:row>
      <xdr:rowOff>0</xdr:rowOff>
    </xdr:from>
    <xdr:to>
      <xdr:col>1</xdr:col>
      <xdr:colOff>266700</xdr:colOff>
      <xdr:row>36</xdr:row>
      <xdr:rowOff>0</xdr:rowOff>
    </xdr:to>
    <xdr:sp macro="" textlink="">
      <xdr:nvSpPr>
        <xdr:cNvPr id="12307" name="AutoShape 19"/>
        <xdr:cNvSpPr>
          <a:spLocks noChangeArrowheads="1"/>
        </xdr:cNvSpPr>
      </xdr:nvSpPr>
      <xdr:spPr bwMode="auto">
        <a:xfrm rot="5400000">
          <a:off x="476250" y="459105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39</xdr:row>
      <xdr:rowOff>0</xdr:rowOff>
    </xdr:from>
    <xdr:to>
      <xdr:col>1</xdr:col>
      <xdr:colOff>266700</xdr:colOff>
      <xdr:row>39</xdr:row>
      <xdr:rowOff>0</xdr:rowOff>
    </xdr:to>
    <xdr:sp macro="" textlink="">
      <xdr:nvSpPr>
        <xdr:cNvPr id="12308" name="AutoShape 20"/>
        <xdr:cNvSpPr>
          <a:spLocks noChangeArrowheads="1"/>
        </xdr:cNvSpPr>
      </xdr:nvSpPr>
      <xdr:spPr bwMode="auto">
        <a:xfrm rot="5400000">
          <a:off x="476250" y="459105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42</xdr:row>
      <xdr:rowOff>0</xdr:rowOff>
    </xdr:from>
    <xdr:to>
      <xdr:col>1</xdr:col>
      <xdr:colOff>266700</xdr:colOff>
      <xdr:row>42</xdr:row>
      <xdr:rowOff>0</xdr:rowOff>
    </xdr:to>
    <xdr:sp macro="" textlink="">
      <xdr:nvSpPr>
        <xdr:cNvPr id="12309" name="AutoShape 21"/>
        <xdr:cNvSpPr>
          <a:spLocks noChangeArrowheads="1"/>
        </xdr:cNvSpPr>
      </xdr:nvSpPr>
      <xdr:spPr bwMode="auto">
        <a:xfrm rot="5400000">
          <a:off x="476250" y="4591050"/>
          <a:ext cx="0" cy="152400"/>
        </a:xfrm>
        <a:prstGeom prst="up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1"/>
  <sheetViews>
    <sheetView workbookViewId="0">
      <selection activeCell="G21" sqref="G21"/>
    </sheetView>
  </sheetViews>
  <sheetFormatPr defaultRowHeight="12.75"/>
  <cols>
    <col min="1" max="1" width="5.28515625" customWidth="1"/>
    <col min="2" max="2" width="7" customWidth="1"/>
    <col min="3" max="3" width="13.7109375" customWidth="1"/>
    <col min="4" max="4" width="8.5703125" customWidth="1"/>
    <col min="5" max="5" width="6.5703125" customWidth="1"/>
    <col min="6" max="6" width="6.7109375" customWidth="1"/>
    <col min="7" max="7" width="7.5703125" style="52" customWidth="1"/>
    <col min="8" max="8" width="6.42578125" customWidth="1"/>
    <col min="9" max="9" width="10.5703125" style="1" customWidth="1"/>
    <col min="10" max="10" width="11.5703125" style="1" customWidth="1"/>
    <col min="12" max="12" width="12.7109375" customWidth="1"/>
    <col min="14" max="14" width="12.7109375" customWidth="1"/>
  </cols>
  <sheetData>
    <row r="1" spans="1:10">
      <c r="B1" s="51"/>
      <c r="J1" s="1" t="s">
        <v>413</v>
      </c>
    </row>
    <row r="2" spans="1:10">
      <c r="B2" s="51"/>
    </row>
    <row r="3" spans="1:10" s="54" customFormat="1" ht="20.25">
      <c r="A3" s="244" t="s">
        <v>1</v>
      </c>
      <c r="B3" s="244"/>
      <c r="C3" s="244"/>
      <c r="D3" s="244"/>
      <c r="E3" s="244"/>
      <c r="F3" s="244"/>
      <c r="G3" s="244"/>
      <c r="H3" s="244"/>
      <c r="I3" s="244"/>
      <c r="J3" s="244"/>
    </row>
    <row r="4" spans="1:10" s="54" customFormat="1" ht="20.25">
      <c r="A4" s="244" t="s">
        <v>73</v>
      </c>
      <c r="B4" s="244"/>
      <c r="C4" s="244"/>
      <c r="D4" s="244"/>
      <c r="E4" s="244"/>
      <c r="F4" s="244"/>
      <c r="G4" s="244"/>
      <c r="H4" s="244"/>
      <c r="I4" s="244"/>
      <c r="J4" s="244"/>
    </row>
    <row r="5" spans="1:10" s="57" customFormat="1" ht="15.75">
      <c r="A5" s="3" t="s">
        <v>29</v>
      </c>
      <c r="B5" s="3"/>
      <c r="G5" s="59"/>
      <c r="I5" s="60"/>
      <c r="J5" s="60"/>
    </row>
    <row r="6" spans="1:10" s="61" customFormat="1" ht="15.75">
      <c r="A6" s="240" t="s">
        <v>414</v>
      </c>
      <c r="G6" s="62"/>
      <c r="I6" s="63"/>
      <c r="J6" s="63"/>
    </row>
    <row r="7" spans="1:10" s="61" customFormat="1" ht="15.75">
      <c r="A7" s="127" t="s">
        <v>115</v>
      </c>
      <c r="G7" s="62"/>
      <c r="I7" s="63"/>
      <c r="J7" s="63"/>
    </row>
    <row r="8" spans="1:10" s="61" customFormat="1" ht="15.75">
      <c r="A8" s="61" t="s">
        <v>417</v>
      </c>
      <c r="G8" s="62"/>
      <c r="I8" s="63"/>
      <c r="J8" s="63"/>
    </row>
    <row r="9" spans="1:10" s="57" customFormat="1" ht="15.75">
      <c r="A9" s="4" t="s">
        <v>2</v>
      </c>
      <c r="B9" s="4"/>
      <c r="G9" s="59"/>
      <c r="I9" s="60"/>
      <c r="J9" s="60"/>
    </row>
    <row r="10" spans="1:10" s="6" customFormat="1" ht="15">
      <c r="A10" s="5" t="s">
        <v>116</v>
      </c>
      <c r="B10" s="5"/>
      <c r="G10" s="64"/>
      <c r="I10" s="65"/>
      <c r="J10" s="65"/>
    </row>
    <row r="11" spans="1:10" s="6" customFormat="1" ht="15">
      <c r="A11" s="6" t="s">
        <v>117</v>
      </c>
      <c r="G11" s="64"/>
      <c r="I11" s="65"/>
      <c r="J11" s="65"/>
    </row>
    <row r="12" spans="1:10" s="6" customFormat="1" ht="15">
      <c r="A12" s="6" t="s">
        <v>118</v>
      </c>
      <c r="G12" s="64"/>
      <c r="I12" s="65"/>
      <c r="J12" s="65"/>
    </row>
    <row r="13" spans="1:10" s="57" customFormat="1" ht="15.75">
      <c r="A13" s="3" t="s">
        <v>4</v>
      </c>
      <c r="B13" s="3"/>
      <c r="G13" s="59"/>
      <c r="I13" s="60"/>
      <c r="J13" s="60"/>
    </row>
    <row r="14" spans="1:10" s="6" customFormat="1" ht="15">
      <c r="A14" s="6" t="s">
        <v>415</v>
      </c>
      <c r="G14" s="64"/>
      <c r="I14" s="65"/>
      <c r="J14" s="65"/>
    </row>
    <row r="15" spans="1:10" s="6" customFormat="1" ht="15">
      <c r="A15" s="5" t="s">
        <v>416</v>
      </c>
      <c r="B15" s="5"/>
      <c r="G15" s="64"/>
      <c r="I15" s="65"/>
      <c r="J15" s="65"/>
    </row>
    <row r="16" spans="1:10" s="57" customFormat="1" ht="15.75">
      <c r="A16" s="3" t="s">
        <v>5</v>
      </c>
      <c r="B16" s="3"/>
      <c r="G16" s="59"/>
      <c r="I16" s="60"/>
      <c r="J16" s="60"/>
    </row>
    <row r="17" spans="1:14" s="57" customFormat="1" ht="9.75" customHeight="1">
      <c r="B17" s="3"/>
      <c r="G17" s="59"/>
      <c r="I17" s="60"/>
      <c r="J17" s="60"/>
    </row>
    <row r="18" spans="1:14" s="6" customFormat="1" ht="21.75" customHeight="1">
      <c r="A18" s="245" t="s">
        <v>74</v>
      </c>
      <c r="B18" s="247" t="s">
        <v>419</v>
      </c>
      <c r="C18" s="248"/>
      <c r="D18" s="251" t="s">
        <v>418</v>
      </c>
      <c r="E18" s="242"/>
      <c r="F18" s="67" t="s">
        <v>75</v>
      </c>
      <c r="G18" s="68" t="s">
        <v>76</v>
      </c>
      <c r="H18" s="66" t="s">
        <v>77</v>
      </c>
      <c r="I18" s="69" t="s">
        <v>78</v>
      </c>
    </row>
    <row r="19" spans="1:14" s="6" customFormat="1" ht="27" customHeight="1">
      <c r="A19" s="246"/>
      <c r="B19" s="249"/>
      <c r="C19" s="250"/>
      <c r="D19" s="252"/>
      <c r="E19" s="128" t="s">
        <v>126</v>
      </c>
      <c r="F19" s="72" t="s">
        <v>128</v>
      </c>
      <c r="G19" s="73"/>
      <c r="H19" s="70" t="s">
        <v>80</v>
      </c>
      <c r="I19" s="74"/>
      <c r="K19" s="5"/>
      <c r="L19" s="5"/>
      <c r="M19" s="5"/>
    </row>
    <row r="20" spans="1:14" s="57" customFormat="1" ht="16.5" thickBot="1">
      <c r="A20" s="75"/>
      <c r="C20" s="77"/>
      <c r="D20" s="78"/>
      <c r="E20" s="78"/>
      <c r="F20" s="80"/>
      <c r="G20" s="81"/>
      <c r="H20" s="82"/>
      <c r="I20" s="83"/>
      <c r="K20" s="243"/>
      <c r="L20" s="243"/>
      <c r="M20" s="243"/>
    </row>
    <row r="21" spans="1:14" s="57" customFormat="1" ht="16.5" thickBot="1">
      <c r="A21" s="84">
        <v>1</v>
      </c>
      <c r="B21" s="102" t="s">
        <v>40</v>
      </c>
      <c r="C21" s="86"/>
      <c r="D21" s="241">
        <v>9.42</v>
      </c>
      <c r="E21" s="87">
        <v>1</v>
      </c>
      <c r="F21" s="88">
        <f>0.058*E21*(30*D21+D21*D21)</f>
        <v>21.537511200000001</v>
      </c>
      <c r="G21" s="89">
        <f>PRODUCT(F21,0.778)</f>
        <v>16.756183713600002</v>
      </c>
      <c r="H21" s="18" t="str">
        <f>LOOKUP(G21,'Класс Бетона'!$B$2:$B$13,'Класс Бетона'!$A$2:$A$13)</f>
        <v>В15</v>
      </c>
      <c r="I21" s="83"/>
      <c r="J21" s="90"/>
      <c r="K21" s="91"/>
      <c r="L21" s="21"/>
      <c r="M21" s="21"/>
    </row>
    <row r="22" spans="1:14" s="57" customFormat="1" ht="16.5" hidden="1" thickBot="1">
      <c r="A22" s="84" t="s">
        <v>130</v>
      </c>
      <c r="B22" s="130"/>
      <c r="C22" s="92">
        <v>86</v>
      </c>
      <c r="D22" s="129">
        <f>PRODUCT(0.385,C22)</f>
        <v>33.11</v>
      </c>
      <c r="E22" s="87">
        <v>1</v>
      </c>
      <c r="F22" s="87">
        <v>1.5</v>
      </c>
      <c r="G22" s="88">
        <f>PRODUCT(D22,E22,F22)</f>
        <v>49.664999999999999</v>
      </c>
      <c r="H22" s="89">
        <f>PRODUCT(G22,0.778)</f>
        <v>38.63937</v>
      </c>
      <c r="I22" s="18" t="str">
        <f>LOOKUP(H22,'Класс Бетона'!$B$2:$B$13,'Класс Бетона'!$A$2:$A$13)</f>
        <v>В35</v>
      </c>
      <c r="J22" s="102"/>
      <c r="K22" s="90"/>
      <c r="L22" s="21"/>
      <c r="M22" s="21"/>
      <c r="N22" s="21"/>
    </row>
    <row r="23" spans="1:14" s="57" customFormat="1" ht="16.5" hidden="1" thickBot="1">
      <c r="A23" s="84" t="s">
        <v>131</v>
      </c>
      <c r="B23" s="85"/>
      <c r="C23" s="92">
        <v>36</v>
      </c>
      <c r="D23" s="129">
        <f>PRODUCT(0.385,C23)</f>
        <v>13.86</v>
      </c>
      <c r="E23" s="87">
        <v>1</v>
      </c>
      <c r="F23" s="87">
        <v>1.5</v>
      </c>
      <c r="G23" s="88">
        <f>PRODUCT(D23,E23,F23)</f>
        <v>20.79</v>
      </c>
      <c r="H23" s="89">
        <f>PRODUCT(G23,0.778)</f>
        <v>16.174620000000001</v>
      </c>
      <c r="I23" s="18" t="str">
        <f>LOOKUP(H23,'Класс Бетона'!$B$2:$B$13,'Класс Бетона'!$A$2:$A$13)</f>
        <v>В15</v>
      </c>
      <c r="J23" s="102"/>
      <c r="K23" s="90"/>
      <c r="L23" s="21"/>
      <c r="M23" s="21"/>
      <c r="N23" s="21"/>
    </row>
    <row r="24" spans="1:14" s="57" customFormat="1" ht="16.5" hidden="1" thickBot="1">
      <c r="A24" s="84" t="s">
        <v>132</v>
      </c>
      <c r="B24" s="85"/>
      <c r="C24" s="92">
        <v>99</v>
      </c>
      <c r="D24" s="129">
        <f>PRODUCT(0.385,C24)</f>
        <v>38.115000000000002</v>
      </c>
      <c r="E24" s="87">
        <v>1</v>
      </c>
      <c r="F24" s="87">
        <v>1.5</v>
      </c>
      <c r="G24" s="88">
        <f>PRODUCT(D24,E24,F24)</f>
        <v>57.172499999999999</v>
      </c>
      <c r="H24" s="89">
        <f>PRODUCT(G24,0.778)</f>
        <v>44.480204999999998</v>
      </c>
      <c r="I24" s="18" t="str">
        <f>LOOKUP(H24,'Класс Бетона'!$B$2:$B$13,'Класс Бетона'!$A$2:$A$13)</f>
        <v>В40</v>
      </c>
      <c r="J24" s="102"/>
      <c r="K24" s="90"/>
      <c r="L24" s="21"/>
      <c r="M24" s="21"/>
      <c r="N24" s="21"/>
    </row>
    <row r="25" spans="1:14" s="57" customFormat="1" ht="15.75" hidden="1">
      <c r="A25" s="93"/>
      <c r="C25" s="95"/>
      <c r="D25" s="96"/>
      <c r="E25" s="96"/>
      <c r="F25" s="96"/>
      <c r="G25" s="97"/>
      <c r="H25" s="132"/>
      <c r="I25" s="98"/>
      <c r="J25" s="99"/>
      <c r="K25" s="100"/>
      <c r="L25" s="90"/>
      <c r="M25" s="101"/>
      <c r="N25" s="101"/>
    </row>
    <row r="26" spans="1:14" s="57" customFormat="1" ht="16.5" hidden="1" thickBot="1">
      <c r="A26" s="102" t="s">
        <v>132</v>
      </c>
      <c r="B26" s="102"/>
      <c r="C26" s="103">
        <v>34</v>
      </c>
      <c r="D26" s="131">
        <f>PRODUCT(0.385,C26)</f>
        <v>13.09</v>
      </c>
      <c r="E26" s="104">
        <v>1</v>
      </c>
      <c r="F26" s="104">
        <v>1.5</v>
      </c>
      <c r="G26" s="105">
        <f>PRODUCT(D26,E26,F26)</f>
        <v>19.634999999999998</v>
      </c>
      <c r="H26" s="89">
        <f>PRODUCT(G26,0.778)</f>
        <v>15.276029999999999</v>
      </c>
      <c r="I26" s="18" t="str">
        <f>LOOKUP(H26,'Класс Бетона'!$B$2:$B$13,'Класс Бетона'!$A$2:$A$13)</f>
        <v>В15</v>
      </c>
      <c r="J26" s="102"/>
      <c r="K26" s="100"/>
      <c r="L26" s="21"/>
      <c r="M26" s="21"/>
      <c r="N26" s="21"/>
    </row>
    <row r="27" spans="1:14" s="57" customFormat="1" ht="16.5" hidden="1" thickBot="1">
      <c r="A27" s="84" t="s">
        <v>132</v>
      </c>
      <c r="B27" s="102"/>
      <c r="C27" s="103">
        <v>52</v>
      </c>
      <c r="D27" s="131">
        <f>PRODUCT(0.385,C27)</f>
        <v>20.02</v>
      </c>
      <c r="E27" s="104">
        <v>1</v>
      </c>
      <c r="F27" s="104">
        <v>1.5</v>
      </c>
      <c r="G27" s="105">
        <f>PRODUCT(D27,E27,F27)</f>
        <v>30.03</v>
      </c>
      <c r="H27" s="89">
        <f>PRODUCT(G27,0.778)</f>
        <v>23.363340000000001</v>
      </c>
      <c r="I27" s="18" t="str">
        <f>LOOKUP(H27,'Класс Бетона'!$B$2:$B$13,'Класс Бетона'!$A$2:$A$13)</f>
        <v>В20</v>
      </c>
      <c r="J27" s="102"/>
      <c r="K27" s="100"/>
      <c r="L27" s="21"/>
      <c r="M27" s="21"/>
      <c r="N27" s="21"/>
    </row>
    <row r="28" spans="1:14" s="57" customFormat="1" ht="15.75" hidden="1">
      <c r="A28" s="93"/>
      <c r="C28" s="95"/>
      <c r="D28" s="96"/>
      <c r="E28" s="96"/>
      <c r="F28" s="96"/>
      <c r="G28" s="97"/>
      <c r="H28" s="132"/>
      <c r="I28" s="98"/>
      <c r="J28" s="99"/>
      <c r="K28" s="100"/>
      <c r="L28" s="90"/>
      <c r="M28" s="101"/>
      <c r="N28" s="101"/>
    </row>
    <row r="29" spans="1:14" s="57" customFormat="1" ht="16.5" hidden="1" thickBot="1">
      <c r="A29" s="102" t="s">
        <v>131</v>
      </c>
      <c r="B29" s="102"/>
      <c r="C29" s="103">
        <v>45</v>
      </c>
      <c r="D29" s="131">
        <f>PRODUCT(0.385,C29)</f>
        <v>17.324999999999999</v>
      </c>
      <c r="E29" s="104">
        <v>1</v>
      </c>
      <c r="F29" s="104">
        <v>1.5</v>
      </c>
      <c r="G29" s="105">
        <f>PRODUCT(D29,E29,F29)</f>
        <v>25.987499999999997</v>
      </c>
      <c r="H29" s="89">
        <f>PRODUCT(G29,0.778)</f>
        <v>20.218274999999998</v>
      </c>
      <c r="I29" s="18" t="str">
        <f>LOOKUP(H29,'Класс Бетона'!$B$2:$B$13,'Класс Бетона'!$A$2:$A$13)</f>
        <v>В20</v>
      </c>
      <c r="J29" s="102"/>
      <c r="K29" s="100"/>
      <c r="L29" s="21"/>
      <c r="M29" s="21"/>
      <c r="N29" s="21"/>
    </row>
    <row r="30" spans="1:14" s="57" customFormat="1" ht="16.5" hidden="1" thickBot="1">
      <c r="A30" s="102" t="s">
        <v>131</v>
      </c>
      <c r="B30" s="102"/>
      <c r="C30" s="103">
        <v>34</v>
      </c>
      <c r="D30" s="131">
        <f>PRODUCT(0.385,C30)</f>
        <v>13.09</v>
      </c>
      <c r="E30" s="104">
        <v>1</v>
      </c>
      <c r="F30" s="104">
        <v>1.5</v>
      </c>
      <c r="G30" s="105">
        <f>PRODUCT(D30,E30,F30)</f>
        <v>19.634999999999998</v>
      </c>
      <c r="H30" s="89">
        <f>PRODUCT(G30,0.778)</f>
        <v>15.276029999999999</v>
      </c>
      <c r="I30" s="18" t="str">
        <f>LOOKUP(H30,'Класс Бетона'!$B$2:$B$13,'Класс Бетона'!$A$2:$A$13)</f>
        <v>В15</v>
      </c>
      <c r="J30" s="102"/>
      <c r="K30" s="100"/>
      <c r="L30" s="21"/>
      <c r="M30" s="21"/>
      <c r="N30" s="21"/>
    </row>
    <row r="31" spans="1:14" s="57" customFormat="1" ht="15.75" hidden="1">
      <c r="A31" s="93"/>
      <c r="C31" s="95"/>
      <c r="D31" s="96"/>
      <c r="E31" s="96"/>
      <c r="F31" s="96"/>
      <c r="G31" s="97"/>
      <c r="H31" s="132"/>
      <c r="I31" s="98"/>
      <c r="J31" s="99"/>
      <c r="K31" s="100"/>
      <c r="L31" s="90"/>
      <c r="M31" s="101"/>
      <c r="N31" s="101"/>
    </row>
    <row r="32" spans="1:14" s="57" customFormat="1" ht="16.5" hidden="1" thickBot="1">
      <c r="A32" s="102" t="s">
        <v>131</v>
      </c>
      <c r="B32" s="102"/>
      <c r="C32" s="103">
        <v>34</v>
      </c>
      <c r="D32" s="131">
        <f>PRODUCT(0.385,C32)</f>
        <v>13.09</v>
      </c>
      <c r="E32" s="104">
        <v>1</v>
      </c>
      <c r="F32" s="104">
        <v>1.5</v>
      </c>
      <c r="G32" s="105">
        <f>PRODUCT(D32,E32,F32)</f>
        <v>19.634999999999998</v>
      </c>
      <c r="H32" s="89">
        <f>PRODUCT(G32,0.778)</f>
        <v>15.276029999999999</v>
      </c>
      <c r="I32" s="18" t="str">
        <f>LOOKUP(H32,'Класс Бетона'!$B$2:$B$13,'Класс Бетона'!$A$2:$A$13)</f>
        <v>В15</v>
      </c>
      <c r="J32" s="83"/>
      <c r="K32" s="100"/>
      <c r="L32" s="21"/>
      <c r="M32" s="21"/>
      <c r="N32" s="21"/>
    </row>
    <row r="33" spans="1:15" s="57" customFormat="1" ht="16.5" hidden="1" thickBot="1">
      <c r="A33" s="102" t="s">
        <v>131</v>
      </c>
      <c r="B33" s="102"/>
      <c r="C33" s="103">
        <v>36</v>
      </c>
      <c r="D33" s="131">
        <f>PRODUCT(0.385,C33)</f>
        <v>13.86</v>
      </c>
      <c r="E33" s="104">
        <v>1</v>
      </c>
      <c r="F33" s="104">
        <v>1.5</v>
      </c>
      <c r="G33" s="105">
        <f>PRODUCT(D33,E33,F33)</f>
        <v>20.79</v>
      </c>
      <c r="H33" s="89">
        <f>PRODUCT(G33,0.778)</f>
        <v>16.174620000000001</v>
      </c>
      <c r="I33" s="18" t="str">
        <f>LOOKUP(H33,'Класс Бетона'!$B$2:$B$13,'Класс Бетона'!$A$2:$A$13)</f>
        <v>В15</v>
      </c>
      <c r="J33" s="83"/>
      <c r="K33" s="100"/>
      <c r="L33" s="21"/>
      <c r="M33" s="21"/>
      <c r="N33" s="21"/>
    </row>
    <row r="34" spans="1:15" s="57" customFormat="1" ht="15.75" hidden="1">
      <c r="A34" s="106"/>
      <c r="C34" s="77"/>
      <c r="D34" s="78"/>
      <c r="E34" s="78"/>
      <c r="F34" s="78"/>
      <c r="G34" s="107"/>
      <c r="H34" s="132"/>
      <c r="I34" s="98"/>
      <c r="J34" s="83"/>
      <c r="K34" s="100"/>
      <c r="L34" s="90"/>
      <c r="M34" s="101"/>
      <c r="N34" s="101"/>
    </row>
    <row r="35" spans="1:15" s="57" customFormat="1" ht="16.5" hidden="1" thickBot="1">
      <c r="A35" s="84" t="s">
        <v>131</v>
      </c>
      <c r="B35" s="102"/>
      <c r="C35" s="86">
        <v>34</v>
      </c>
      <c r="D35" s="131">
        <f>PRODUCT(0.385,C35)</f>
        <v>13.09</v>
      </c>
      <c r="E35" s="104">
        <v>1</v>
      </c>
      <c r="F35" s="104">
        <v>1.5</v>
      </c>
      <c r="G35" s="105">
        <f>PRODUCT(D35,E35,F35)</f>
        <v>19.634999999999998</v>
      </c>
      <c r="H35" s="89">
        <f>PRODUCT(G35,0.778)</f>
        <v>15.276029999999999</v>
      </c>
      <c r="I35" s="18" t="str">
        <f>LOOKUP(H35,'Класс Бетона'!$B$2:$B$13,'Класс Бетона'!$A$2:$A$13)</f>
        <v>В15</v>
      </c>
      <c r="J35" s="85"/>
      <c r="K35" s="100"/>
      <c r="L35" s="21"/>
      <c r="M35" s="21"/>
      <c r="N35" s="21"/>
    </row>
    <row r="36" spans="1:15" s="57" customFormat="1" ht="16.5" hidden="1" thickBot="1">
      <c r="A36" s="84" t="s">
        <v>131</v>
      </c>
      <c r="B36" s="85"/>
      <c r="C36" s="92">
        <v>36</v>
      </c>
      <c r="D36" s="131">
        <f>PRODUCT(0.385,C36)</f>
        <v>13.86</v>
      </c>
      <c r="E36" s="104">
        <v>1</v>
      </c>
      <c r="F36" s="104">
        <v>1.5</v>
      </c>
      <c r="G36" s="105">
        <f>PRODUCT(D36,E36,F36)</f>
        <v>20.79</v>
      </c>
      <c r="H36" s="89">
        <f>PRODUCT(G36,0.778)</f>
        <v>16.174620000000001</v>
      </c>
      <c r="I36" s="18" t="str">
        <f>LOOKUP(H36,'Класс Бетона'!$B$2:$B$13,'Класс Бетона'!$A$2:$A$13)</f>
        <v>В15</v>
      </c>
      <c r="J36" s="99"/>
      <c r="K36" s="100"/>
      <c r="L36" s="21"/>
      <c r="M36" s="21"/>
      <c r="N36" s="21"/>
    </row>
    <row r="37" spans="1:15" s="57" customFormat="1" ht="15.75" hidden="1">
      <c r="A37" s="106"/>
      <c r="C37" s="78"/>
      <c r="D37" s="78"/>
      <c r="E37" s="78"/>
      <c r="F37" s="78"/>
      <c r="G37" s="107"/>
      <c r="H37" s="132"/>
      <c r="I37" s="98"/>
      <c r="J37" s="83"/>
      <c r="K37" s="100"/>
      <c r="L37" s="90"/>
      <c r="M37" s="101"/>
      <c r="N37" s="101"/>
    </row>
    <row r="38" spans="1:15" s="57" customFormat="1" ht="16.5" hidden="1" thickBot="1">
      <c r="A38" s="84" t="s">
        <v>131</v>
      </c>
      <c r="B38" s="102"/>
      <c r="C38" s="86">
        <v>50</v>
      </c>
      <c r="D38" s="131">
        <f>PRODUCT(0.385,C38)</f>
        <v>19.25</v>
      </c>
      <c r="E38" s="104">
        <v>1</v>
      </c>
      <c r="F38" s="104">
        <v>1.5</v>
      </c>
      <c r="G38" s="105">
        <f>PRODUCT(D38,E38,F38)</f>
        <v>28.875</v>
      </c>
      <c r="H38" s="89">
        <f>PRODUCT(G38,0.778)</f>
        <v>22.464750000000002</v>
      </c>
      <c r="I38" s="18" t="str">
        <f>LOOKUP(H38,'Класс Бетона'!$B$2:$B$13,'Класс Бетона'!$A$2:$A$13)</f>
        <v>В20</v>
      </c>
      <c r="J38" s="108"/>
      <c r="K38" s="100"/>
      <c r="L38" s="21"/>
      <c r="M38" s="21"/>
      <c r="N38" s="21"/>
    </row>
    <row r="39" spans="1:15" s="57" customFormat="1" ht="16.5" hidden="1" thickBot="1">
      <c r="A39" s="84" t="s">
        <v>131</v>
      </c>
      <c r="B39" s="85"/>
      <c r="C39" s="103">
        <v>23</v>
      </c>
      <c r="D39" s="131">
        <f>PRODUCT(0.385,C39)</f>
        <v>8.8550000000000004</v>
      </c>
      <c r="E39" s="104">
        <v>1</v>
      </c>
      <c r="F39" s="104">
        <v>1.5</v>
      </c>
      <c r="G39" s="105">
        <f>PRODUCT(D39,E39,F39)</f>
        <v>13.282500000000001</v>
      </c>
      <c r="H39" s="89">
        <f>PRODUCT(G39,0.778)</f>
        <v>10.333785000000001</v>
      </c>
      <c r="I39" s="18" t="str">
        <f>LOOKUP(H39,'Класс Бетона'!$B$2:$B$13,'Класс Бетона'!$A$2:$A$13)</f>
        <v>В10</v>
      </c>
      <c r="J39" s="83"/>
      <c r="K39" s="90"/>
      <c r="L39" s="21"/>
      <c r="M39" s="21"/>
      <c r="N39" s="21"/>
      <c r="O39" s="101"/>
    </row>
    <row r="40" spans="1:15" s="57" customFormat="1" ht="15.75" hidden="1">
      <c r="A40" s="109"/>
      <c r="C40" s="110"/>
      <c r="D40" s="111"/>
      <c r="E40" s="111"/>
      <c r="F40" s="111"/>
      <c r="G40" s="97"/>
      <c r="H40" s="112"/>
      <c r="I40" s="98"/>
      <c r="J40" s="133"/>
      <c r="K40" s="90"/>
      <c r="L40" s="90"/>
      <c r="M40" s="101"/>
      <c r="N40" s="101"/>
      <c r="O40" s="101"/>
    </row>
    <row r="41" spans="1:15" s="57" customFormat="1" ht="16.5" hidden="1" thickBot="1">
      <c r="A41" s="102" t="s">
        <v>131</v>
      </c>
      <c r="B41" s="102"/>
      <c r="C41" s="103">
        <v>34</v>
      </c>
      <c r="D41" s="131">
        <f>PRODUCT(0.385,C41)</f>
        <v>13.09</v>
      </c>
      <c r="E41" s="104">
        <v>1</v>
      </c>
      <c r="F41" s="104">
        <v>1.5</v>
      </c>
      <c r="G41" s="105">
        <f>PRODUCT(D41,E41,F41)</f>
        <v>19.634999999999998</v>
      </c>
      <c r="H41" s="132">
        <f>0.07635*G41+PRODUCT(G41,0.778)</f>
        <v>16.775162249999997</v>
      </c>
      <c r="I41" s="18" t="str">
        <f>LOOKUP(H41,'Класс Бетона'!$B$2:$B$13,'Класс Бетона'!$A$2:$A$13)</f>
        <v>В15</v>
      </c>
      <c r="J41" s="83"/>
      <c r="K41" s="90"/>
      <c r="L41" s="21"/>
      <c r="M41" s="21"/>
      <c r="N41" s="21"/>
      <c r="O41" s="101"/>
    </row>
    <row r="42" spans="1:15" s="57" customFormat="1" ht="16.5" hidden="1" thickBot="1">
      <c r="A42" s="102" t="s">
        <v>131</v>
      </c>
      <c r="B42" s="102"/>
      <c r="C42" s="103">
        <v>36</v>
      </c>
      <c r="D42" s="131">
        <f>PRODUCT(0.385,C42)</f>
        <v>13.86</v>
      </c>
      <c r="E42" s="104">
        <v>1</v>
      </c>
      <c r="F42" s="104">
        <v>1.5</v>
      </c>
      <c r="G42" s="105">
        <f>PRODUCT(D42,E42,F42)</f>
        <v>20.79</v>
      </c>
      <c r="H42" s="132">
        <f>0.07635*G42+PRODUCT(G42,0.778)</f>
        <v>17.761936500000001</v>
      </c>
      <c r="I42" s="18" t="str">
        <f>LOOKUP(H42,'Класс Бетона'!$B$2:$B$13,'Класс Бетона'!$A$2:$A$13)</f>
        <v>В15</v>
      </c>
      <c r="J42" s="83"/>
      <c r="K42" s="90"/>
      <c r="L42" s="21"/>
      <c r="M42" s="21"/>
      <c r="N42" s="21"/>
      <c r="O42" s="101"/>
    </row>
    <row r="43" spans="1:15" s="57" customFormat="1" ht="15.75">
      <c r="B43" s="109"/>
      <c r="C43" s="113"/>
      <c r="D43" s="113"/>
      <c r="E43" s="113"/>
      <c r="F43" s="113"/>
      <c r="G43" s="114"/>
      <c r="H43" s="115"/>
      <c r="I43" s="111"/>
      <c r="J43" s="109"/>
      <c r="K43" s="101"/>
      <c r="L43" s="101"/>
      <c r="M43" s="101"/>
      <c r="N43" s="101"/>
      <c r="O43" s="101"/>
    </row>
    <row r="44" spans="1:15" s="57" customFormat="1" ht="15.75">
      <c r="A44" s="116" t="s">
        <v>88</v>
      </c>
      <c r="B44" s="60"/>
      <c r="C44" s="117"/>
      <c r="D44" s="60"/>
      <c r="E44" s="60"/>
      <c r="F44" s="60"/>
      <c r="G44" s="118"/>
      <c r="H44" s="60"/>
      <c r="I44" s="60"/>
      <c r="J44" s="60"/>
      <c r="K44" s="101"/>
      <c r="L44" s="101"/>
      <c r="M44" s="101"/>
      <c r="N44" s="101"/>
      <c r="O44" s="101"/>
    </row>
    <row r="45" spans="1:15" s="61" customFormat="1" ht="15.75">
      <c r="A45" s="119" t="s">
        <v>89</v>
      </c>
      <c r="B45" s="63"/>
      <c r="C45" s="120"/>
      <c r="D45" s="63"/>
      <c r="E45" s="63"/>
      <c r="F45" s="63"/>
      <c r="G45" s="121"/>
      <c r="H45" s="63"/>
      <c r="I45" s="63"/>
      <c r="J45" s="63"/>
      <c r="K45" s="122"/>
      <c r="L45" s="122"/>
      <c r="M45" s="122"/>
      <c r="N45" s="122"/>
      <c r="O45" s="122"/>
    </row>
    <row r="46" spans="1:15" s="61" customFormat="1" ht="15.75">
      <c r="A46" s="119" t="s">
        <v>420</v>
      </c>
      <c r="B46" s="63"/>
      <c r="C46" s="120"/>
      <c r="D46" s="63"/>
      <c r="E46" s="63"/>
      <c r="F46" s="63"/>
      <c r="G46" s="121"/>
      <c r="H46" s="63"/>
      <c r="I46" s="63"/>
      <c r="J46" s="63"/>
    </row>
    <row r="47" spans="1:15" s="61" customFormat="1" ht="15.75" hidden="1">
      <c r="A47" s="119" t="s">
        <v>91</v>
      </c>
      <c r="B47" s="63"/>
      <c r="C47" s="120"/>
      <c r="D47" s="63"/>
      <c r="E47" s="63"/>
      <c r="F47" s="63"/>
      <c r="G47" s="121"/>
      <c r="H47" s="63"/>
      <c r="I47" s="63"/>
      <c r="J47" s="63"/>
    </row>
    <row r="48" spans="1:15" s="61" customFormat="1" ht="15.75" hidden="1">
      <c r="A48" s="119" t="s">
        <v>92</v>
      </c>
      <c r="B48" s="63"/>
      <c r="C48" s="120"/>
      <c r="D48" s="63"/>
      <c r="E48" s="63"/>
      <c r="F48" s="63"/>
      <c r="G48" s="121"/>
      <c r="H48" s="63"/>
      <c r="I48" s="63"/>
      <c r="J48" s="63"/>
    </row>
    <row r="49" spans="1:10" s="61" customFormat="1" ht="15.75" hidden="1">
      <c r="A49" s="119" t="s">
        <v>93</v>
      </c>
      <c r="B49" s="63"/>
      <c r="C49" s="120"/>
      <c r="D49" s="63"/>
      <c r="E49" s="63"/>
      <c r="F49" s="63"/>
      <c r="G49" s="121"/>
      <c r="H49" s="63"/>
      <c r="I49" s="63"/>
      <c r="J49" s="63"/>
    </row>
    <row r="50" spans="1:10" s="61" customFormat="1" ht="15.75" hidden="1">
      <c r="A50" s="119" t="s">
        <v>94</v>
      </c>
      <c r="B50" s="63"/>
      <c r="C50" s="120"/>
      <c r="D50" s="63"/>
      <c r="E50" s="63"/>
      <c r="F50" s="63"/>
      <c r="G50" s="121"/>
      <c r="H50" s="63"/>
      <c r="I50" s="63"/>
      <c r="J50" s="63"/>
    </row>
    <row r="51" spans="1:10" s="61" customFormat="1" ht="15.75" hidden="1">
      <c r="A51" s="123" t="s">
        <v>95</v>
      </c>
      <c r="B51" s="63"/>
      <c r="C51" s="120"/>
      <c r="D51" s="63"/>
      <c r="E51" s="63"/>
      <c r="F51" s="63"/>
      <c r="G51" s="121"/>
      <c r="H51" s="63"/>
      <c r="I51" s="63"/>
      <c r="J51" s="63"/>
    </row>
    <row r="52" spans="1:10" s="61" customFormat="1" ht="15.75" hidden="1">
      <c r="A52" s="123" t="s">
        <v>96</v>
      </c>
      <c r="B52" s="63"/>
      <c r="C52" s="120"/>
      <c r="D52" s="63"/>
      <c r="E52" s="63"/>
      <c r="F52" s="63"/>
      <c r="G52" s="121"/>
      <c r="H52" s="63"/>
      <c r="I52" s="63"/>
      <c r="J52" s="63"/>
    </row>
    <row r="53" spans="1:10" s="57" customFormat="1" ht="15.75" hidden="1">
      <c r="A53" s="123" t="s">
        <v>97</v>
      </c>
      <c r="B53" s="60"/>
      <c r="C53" s="117"/>
      <c r="D53" s="60"/>
      <c r="E53" s="60"/>
      <c r="F53" s="60"/>
      <c r="G53" s="118"/>
      <c r="H53" s="60"/>
      <c r="I53" s="60"/>
      <c r="J53" s="124"/>
    </row>
    <row r="54" spans="1:10" s="57" customFormat="1" ht="15.75">
      <c r="B54" s="60"/>
      <c r="C54" s="117"/>
      <c r="D54" s="60"/>
      <c r="E54" s="60"/>
      <c r="F54" s="60"/>
      <c r="G54" s="118"/>
      <c r="H54" s="60"/>
      <c r="I54" s="60"/>
      <c r="J54" s="124"/>
    </row>
    <row r="55" spans="1:10" s="57" customFormat="1" ht="15.75">
      <c r="B55" s="60"/>
      <c r="C55" s="60"/>
      <c r="D55" s="60"/>
      <c r="E55" s="60"/>
      <c r="F55" s="60"/>
      <c r="G55" s="59" t="s">
        <v>26</v>
      </c>
      <c r="J55" s="125">
        <v>38903</v>
      </c>
    </row>
    <row r="56" spans="1:10" s="57" customFormat="1" ht="15.75">
      <c r="B56" s="60"/>
      <c r="C56" s="60"/>
      <c r="D56" s="60"/>
      <c r="E56" s="60"/>
      <c r="F56" s="60"/>
      <c r="J56" s="125"/>
    </row>
    <row r="57" spans="1:10" s="57" customFormat="1" ht="15.75">
      <c r="G57" s="57" t="s">
        <v>98</v>
      </c>
      <c r="I57" s="60"/>
      <c r="J57" s="120" t="s">
        <v>421</v>
      </c>
    </row>
    <row r="58" spans="1:10" s="57" customFormat="1" ht="15.75" hidden="1">
      <c r="G58" s="57" t="s">
        <v>98</v>
      </c>
      <c r="I58" s="60"/>
      <c r="J58" s="120" t="s">
        <v>68</v>
      </c>
    </row>
    <row r="59" spans="1:10" s="57" customFormat="1" ht="15.75" hidden="1">
      <c r="G59" s="57" t="s">
        <v>98</v>
      </c>
      <c r="I59" s="60"/>
      <c r="J59" s="120" t="s">
        <v>99</v>
      </c>
    </row>
    <row r="60" spans="1:10" s="57" customFormat="1" ht="15.75" hidden="1">
      <c r="E60" s="126"/>
      <c r="G60" s="57" t="s">
        <v>98</v>
      </c>
      <c r="I60" s="60"/>
      <c r="J60" s="120" t="s">
        <v>100</v>
      </c>
    </row>
    <row r="61" spans="1:10" ht="15.75" hidden="1">
      <c r="G61" s="57" t="s">
        <v>71</v>
      </c>
      <c r="J61" s="120" t="s">
        <v>101</v>
      </c>
    </row>
  </sheetData>
  <mergeCells count="6">
    <mergeCell ref="K20:M20"/>
    <mergeCell ref="A3:J3"/>
    <mergeCell ref="A4:J4"/>
    <mergeCell ref="A18:A19"/>
    <mergeCell ref="B18:C19"/>
    <mergeCell ref="D18:D19"/>
  </mergeCells>
  <phoneticPr fontId="56" type="noConversion"/>
  <pageMargins left="0.76" right="0.31" top="0.63" bottom="0.63" header="0.5" footer="0.5"/>
  <pageSetup paperSize="9" orientation="portrait" horizontalDpi="180" verticalDpi="180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82"/>
  <sheetViews>
    <sheetView workbookViewId="0">
      <selection activeCell="M53" sqref="M53"/>
    </sheetView>
  </sheetViews>
  <sheetFormatPr defaultRowHeight="12.75"/>
  <cols>
    <col min="1" max="1" width="6.5703125" customWidth="1"/>
    <col min="2" max="11" width="5.42578125" customWidth="1"/>
    <col min="12" max="12" width="7.28515625" customWidth="1"/>
    <col min="13" max="13" width="7.85546875" style="52" customWidth="1"/>
    <col min="14" max="14" width="8.28515625" style="1" customWidth="1"/>
    <col min="15" max="15" width="24.85546875" style="1" customWidth="1"/>
    <col min="16" max="16" width="8.85546875" style="32" customWidth="1"/>
  </cols>
  <sheetData>
    <row r="1" spans="1:16" ht="16.5" customHeight="1">
      <c r="A1" s="51"/>
      <c r="M1" s="134"/>
      <c r="O1" s="156" t="s">
        <v>72</v>
      </c>
    </row>
    <row r="2" spans="1:16" ht="15.75" customHeight="1">
      <c r="A2" s="51"/>
    </row>
    <row r="3" spans="1:16" s="54" customFormat="1" ht="18.75">
      <c r="A3" s="291" t="s">
        <v>178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56"/>
      <c r="P3" s="157"/>
    </row>
    <row r="4" spans="1:16" s="54" customFormat="1" ht="18.75">
      <c r="A4" s="291" t="s">
        <v>134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56"/>
      <c r="P4" s="157"/>
    </row>
    <row r="5" spans="1:16" s="57" customFormat="1" ht="15.75">
      <c r="A5" s="3" t="s">
        <v>29</v>
      </c>
      <c r="M5" s="59"/>
      <c r="N5" s="60"/>
      <c r="O5" s="60"/>
      <c r="P5" s="109"/>
    </row>
    <row r="6" spans="1:16" s="61" customFormat="1" ht="15.75">
      <c r="M6" s="62"/>
      <c r="N6" s="63"/>
      <c r="O6" s="63"/>
      <c r="P6" s="111"/>
    </row>
    <row r="7" spans="1:16" s="57" customFormat="1" ht="15.75">
      <c r="A7" s="4" t="s">
        <v>2</v>
      </c>
      <c r="M7" s="59"/>
      <c r="N7" s="60"/>
      <c r="O7" s="60"/>
      <c r="P7" s="109"/>
    </row>
    <row r="8" spans="1:16" s="6" customFormat="1" ht="15">
      <c r="A8" s="5" t="s">
        <v>135</v>
      </c>
      <c r="M8" s="64"/>
      <c r="N8" s="65"/>
      <c r="O8" s="65"/>
      <c r="P8" s="71"/>
    </row>
    <row r="9" spans="1:16" s="6" customFormat="1" ht="15">
      <c r="A9" s="6" t="s">
        <v>136</v>
      </c>
      <c r="M9" s="64"/>
      <c r="N9" s="65"/>
      <c r="O9" s="65"/>
      <c r="P9" s="71"/>
    </row>
    <row r="10" spans="1:16" s="6" customFormat="1" ht="10.5" customHeight="1">
      <c r="A10" s="6" t="s">
        <v>137</v>
      </c>
      <c r="M10" s="64"/>
      <c r="N10" s="65"/>
      <c r="O10" s="65"/>
      <c r="P10" s="71"/>
    </row>
    <row r="11" spans="1:16" s="57" customFormat="1" ht="15.75">
      <c r="A11" s="3" t="s">
        <v>5</v>
      </c>
      <c r="M11" s="59"/>
      <c r="N11" s="60"/>
      <c r="O11" s="60"/>
      <c r="P11" s="109"/>
    </row>
    <row r="12" spans="1:16" s="57" customFormat="1" ht="12.75" customHeight="1">
      <c r="A12" s="3"/>
      <c r="M12" s="59"/>
      <c r="N12" s="60"/>
      <c r="O12" s="60"/>
      <c r="P12" s="109"/>
    </row>
    <row r="13" spans="1:16" s="6" customFormat="1" ht="17.25" customHeight="1">
      <c r="A13" s="66" t="s">
        <v>74</v>
      </c>
      <c r="B13" s="292" t="s">
        <v>138</v>
      </c>
      <c r="C13" s="293"/>
      <c r="D13" s="293"/>
      <c r="E13" s="293"/>
      <c r="F13" s="293"/>
      <c r="G13" s="293"/>
      <c r="H13" s="293"/>
      <c r="I13" s="293"/>
      <c r="J13" s="293"/>
      <c r="K13" s="294"/>
      <c r="L13" s="135" t="s">
        <v>139</v>
      </c>
      <c r="M13" s="135" t="s">
        <v>139</v>
      </c>
      <c r="N13" s="136" t="s">
        <v>140</v>
      </c>
      <c r="O13" s="245" t="s">
        <v>78</v>
      </c>
      <c r="P13" s="158"/>
    </row>
    <row r="14" spans="1:16" s="6" customFormat="1" ht="15.75" customHeight="1">
      <c r="A14" s="70"/>
      <c r="B14" s="58">
        <v>1</v>
      </c>
      <c r="C14" s="58">
        <v>2</v>
      </c>
      <c r="D14" s="58">
        <v>3</v>
      </c>
      <c r="E14" s="58">
        <v>4</v>
      </c>
      <c r="F14" s="58">
        <v>5</v>
      </c>
      <c r="G14" s="58">
        <v>6</v>
      </c>
      <c r="H14" s="58">
        <v>7</v>
      </c>
      <c r="I14" s="58">
        <v>8</v>
      </c>
      <c r="J14" s="58">
        <v>9</v>
      </c>
      <c r="K14" s="58">
        <v>10</v>
      </c>
      <c r="L14" s="137" t="s">
        <v>141</v>
      </c>
      <c r="M14" s="137" t="s">
        <v>142</v>
      </c>
      <c r="N14" s="70" t="s">
        <v>142</v>
      </c>
      <c r="O14" s="246"/>
      <c r="P14" s="158"/>
    </row>
    <row r="15" spans="1:16" s="57" customFormat="1" ht="15.75">
      <c r="A15" s="138" t="s">
        <v>179</v>
      </c>
      <c r="B15" s="77"/>
      <c r="C15" s="78"/>
      <c r="D15" s="78"/>
      <c r="E15" s="78"/>
      <c r="F15" s="78"/>
      <c r="G15" s="78"/>
      <c r="H15" s="78"/>
      <c r="I15" s="78"/>
      <c r="J15" s="78"/>
      <c r="K15" s="79"/>
      <c r="L15" s="79"/>
      <c r="M15" s="80"/>
      <c r="N15" s="78"/>
      <c r="O15" s="133"/>
      <c r="P15" s="109"/>
    </row>
    <row r="16" spans="1:16" s="57" customFormat="1" ht="15.75">
      <c r="A16" s="102" t="s">
        <v>180</v>
      </c>
      <c r="B16" s="103">
        <v>332</v>
      </c>
      <c r="C16" s="139">
        <v>54</v>
      </c>
      <c r="D16" s="139">
        <v>55</v>
      </c>
      <c r="E16" s="139">
        <v>55</v>
      </c>
      <c r="F16" s="140">
        <v>55</v>
      </c>
      <c r="G16" s="140">
        <v>53</v>
      </c>
      <c r="H16" s="140">
        <v>56</v>
      </c>
      <c r="I16" s="140">
        <v>56</v>
      </c>
      <c r="J16" s="140">
        <v>54</v>
      </c>
      <c r="K16" s="141">
        <v>57</v>
      </c>
      <c r="L16" s="142">
        <f>AVERAGE(A16:J16)</f>
        <v>85.555555555555557</v>
      </c>
      <c r="M16" s="142">
        <f>L16*9.8</f>
        <v>838.44444444444457</v>
      </c>
      <c r="N16" s="159">
        <v>355</v>
      </c>
      <c r="O16" s="160"/>
      <c r="P16" s="161"/>
    </row>
    <row r="17" spans="1:17" s="57" customFormat="1" ht="15.75" customHeight="1">
      <c r="A17" s="138" t="s">
        <v>181</v>
      </c>
      <c r="B17" s="145"/>
      <c r="C17" s="146"/>
      <c r="D17" s="147"/>
      <c r="E17" s="148"/>
      <c r="F17" s="148"/>
      <c r="G17" s="148"/>
      <c r="H17" s="148"/>
      <c r="I17" s="148"/>
      <c r="J17" s="148"/>
      <c r="K17" s="149"/>
      <c r="L17" s="150"/>
      <c r="M17" s="150"/>
      <c r="N17" s="151"/>
      <c r="O17" s="160"/>
      <c r="P17" s="161"/>
    </row>
    <row r="18" spans="1:17" s="57" customFormat="1" ht="15.75">
      <c r="A18" s="102" t="s">
        <v>182</v>
      </c>
      <c r="B18" s="103">
        <v>48</v>
      </c>
      <c r="C18" s="139">
        <v>50</v>
      </c>
      <c r="D18" s="139">
        <v>50</v>
      </c>
      <c r="E18" s="139">
        <v>50</v>
      </c>
      <c r="F18" s="140">
        <v>48</v>
      </c>
      <c r="G18" s="140">
        <v>48</v>
      </c>
      <c r="H18" s="140">
        <v>48</v>
      </c>
      <c r="I18" s="140">
        <v>50</v>
      </c>
      <c r="J18" s="140">
        <v>49</v>
      </c>
      <c r="K18" s="141">
        <v>53</v>
      </c>
      <c r="L18" s="142">
        <f>AVERAGE(A18:J18)</f>
        <v>49</v>
      </c>
      <c r="M18" s="142">
        <f t="shared" ref="M18:M58" si="0">L18*9.8</f>
        <v>480.20000000000005</v>
      </c>
      <c r="N18" s="159">
        <v>355</v>
      </c>
      <c r="O18" s="160"/>
      <c r="P18" s="161"/>
    </row>
    <row r="19" spans="1:17" s="57" customFormat="1" ht="15.75">
      <c r="A19" s="138" t="s">
        <v>183</v>
      </c>
      <c r="B19" s="110"/>
      <c r="C19" s="148"/>
      <c r="D19" s="148"/>
      <c r="E19" s="148"/>
      <c r="F19" s="148"/>
      <c r="G19" s="148"/>
      <c r="H19" s="148"/>
      <c r="I19" s="148"/>
      <c r="J19" s="148"/>
      <c r="K19" s="152"/>
      <c r="L19" s="153"/>
      <c r="M19" s="142"/>
      <c r="N19" s="159"/>
      <c r="O19" s="160"/>
      <c r="P19" s="162"/>
    </row>
    <row r="20" spans="1:17" s="57" customFormat="1" ht="15.75">
      <c r="A20" s="102" t="s">
        <v>184</v>
      </c>
      <c r="B20" s="103">
        <v>47</v>
      </c>
      <c r="C20" s="139">
        <v>49</v>
      </c>
      <c r="D20" s="139">
        <v>48</v>
      </c>
      <c r="E20" s="139">
        <v>50</v>
      </c>
      <c r="F20" s="140">
        <v>50</v>
      </c>
      <c r="G20" s="140">
        <v>48</v>
      </c>
      <c r="H20" s="140">
        <v>49</v>
      </c>
      <c r="I20" s="140">
        <v>50</v>
      </c>
      <c r="J20" s="140">
        <v>50</v>
      </c>
      <c r="K20" s="141">
        <v>52</v>
      </c>
      <c r="L20" s="142">
        <f>AVERAGE(A20:J20)</f>
        <v>49</v>
      </c>
      <c r="M20" s="142">
        <f t="shared" si="0"/>
        <v>480.20000000000005</v>
      </c>
      <c r="N20" s="159">
        <v>355</v>
      </c>
      <c r="O20" s="160"/>
      <c r="P20" s="161"/>
    </row>
    <row r="21" spans="1:17" s="57" customFormat="1" ht="15.75" customHeight="1">
      <c r="A21" s="138" t="s">
        <v>185</v>
      </c>
      <c r="B21" s="110"/>
      <c r="C21" s="148"/>
      <c r="D21" s="148"/>
      <c r="E21" s="148"/>
      <c r="F21" s="148"/>
      <c r="G21" s="148"/>
      <c r="H21" s="148"/>
      <c r="I21" s="148"/>
      <c r="J21" s="148"/>
      <c r="K21" s="149"/>
      <c r="L21" s="153"/>
      <c r="M21" s="142"/>
      <c r="N21" s="159"/>
      <c r="O21" s="160"/>
      <c r="P21" s="161"/>
    </row>
    <row r="22" spans="1:17" s="57" customFormat="1" ht="15.75">
      <c r="A22" s="102" t="s">
        <v>186</v>
      </c>
      <c r="B22" s="103">
        <v>53</v>
      </c>
      <c r="C22" s="139">
        <v>55</v>
      </c>
      <c r="D22" s="139">
        <v>55</v>
      </c>
      <c r="E22" s="139">
        <v>55</v>
      </c>
      <c r="F22" s="140">
        <v>55</v>
      </c>
      <c r="G22" s="140">
        <v>56</v>
      </c>
      <c r="H22" s="140">
        <v>56</v>
      </c>
      <c r="I22" s="140">
        <v>58</v>
      </c>
      <c r="J22" s="140">
        <v>55</v>
      </c>
      <c r="K22" s="141">
        <v>59</v>
      </c>
      <c r="L22" s="142">
        <f>AVERAGE(A22:J22)</f>
        <v>55.333333333333336</v>
      </c>
      <c r="M22" s="142">
        <f t="shared" si="0"/>
        <v>542.26666666666677</v>
      </c>
      <c r="N22" s="159">
        <v>355</v>
      </c>
      <c r="O22" s="160"/>
      <c r="P22" s="161"/>
      <c r="Q22" s="143"/>
    </row>
    <row r="23" spans="1:17" s="57" customFormat="1" ht="15.75">
      <c r="A23" s="138" t="s">
        <v>187</v>
      </c>
      <c r="B23" s="110"/>
      <c r="C23" s="148"/>
      <c r="D23" s="148"/>
      <c r="E23" s="148"/>
      <c r="F23" s="148"/>
      <c r="G23" s="148"/>
      <c r="H23" s="148"/>
      <c r="I23" s="148"/>
      <c r="J23" s="148"/>
      <c r="K23" s="152"/>
      <c r="L23" s="153"/>
      <c r="M23" s="142"/>
      <c r="N23" s="163"/>
      <c r="O23" s="164"/>
      <c r="P23" s="161"/>
      <c r="Q23" s="143"/>
    </row>
    <row r="24" spans="1:17" s="57" customFormat="1" ht="15.75">
      <c r="A24" s="102" t="s">
        <v>188</v>
      </c>
      <c r="B24" s="103">
        <v>45</v>
      </c>
      <c r="C24" s="139">
        <v>50</v>
      </c>
      <c r="D24" s="139">
        <v>50</v>
      </c>
      <c r="E24" s="139">
        <v>46</v>
      </c>
      <c r="F24" s="140">
        <v>50</v>
      </c>
      <c r="G24" s="140">
        <v>50</v>
      </c>
      <c r="H24" s="140">
        <v>50</v>
      </c>
      <c r="I24" s="140">
        <v>49</v>
      </c>
      <c r="J24" s="140">
        <v>51</v>
      </c>
      <c r="K24" s="141">
        <v>53</v>
      </c>
      <c r="L24" s="142">
        <f>AVERAGE(A24:J24)</f>
        <v>49</v>
      </c>
      <c r="M24" s="142">
        <f t="shared" si="0"/>
        <v>480.20000000000005</v>
      </c>
      <c r="N24" s="159">
        <v>355</v>
      </c>
      <c r="O24" s="160"/>
      <c r="P24" s="161"/>
      <c r="Q24" s="143"/>
    </row>
    <row r="25" spans="1:17" s="57" customFormat="1" ht="15.75">
      <c r="A25" s="138" t="s">
        <v>189</v>
      </c>
      <c r="B25" s="110"/>
      <c r="C25" s="148"/>
      <c r="D25" s="148"/>
      <c r="E25" s="148"/>
      <c r="F25" s="148"/>
      <c r="G25" s="148"/>
      <c r="H25" s="148"/>
      <c r="I25" s="148"/>
      <c r="J25" s="148"/>
      <c r="K25" s="152"/>
      <c r="L25" s="153"/>
      <c r="M25" s="142"/>
      <c r="N25" s="163"/>
      <c r="O25" s="164"/>
      <c r="P25" s="161"/>
      <c r="Q25" s="143"/>
    </row>
    <row r="26" spans="1:17" s="57" customFormat="1" ht="15.75">
      <c r="A26" s="102" t="s">
        <v>190</v>
      </c>
      <c r="B26" s="103">
        <v>45</v>
      </c>
      <c r="C26" s="139">
        <v>48</v>
      </c>
      <c r="D26" s="139">
        <v>53</v>
      </c>
      <c r="E26" s="139">
        <v>48</v>
      </c>
      <c r="F26" s="140">
        <v>45</v>
      </c>
      <c r="G26" s="140">
        <v>50</v>
      </c>
      <c r="H26" s="140">
        <v>53</v>
      </c>
      <c r="I26" s="140">
        <v>53</v>
      </c>
      <c r="J26" s="140">
        <v>48</v>
      </c>
      <c r="K26" s="141">
        <v>56</v>
      </c>
      <c r="L26" s="142">
        <f>AVERAGE(A26:J26)</f>
        <v>49.222222222222221</v>
      </c>
      <c r="M26" s="142">
        <f t="shared" si="0"/>
        <v>482.37777777777779</v>
      </c>
      <c r="N26" s="159">
        <v>355</v>
      </c>
      <c r="O26" s="160"/>
      <c r="P26" s="161"/>
      <c r="Q26" s="143"/>
    </row>
    <row r="27" spans="1:17" s="57" customFormat="1" ht="15.75">
      <c r="A27" s="138" t="s">
        <v>191</v>
      </c>
      <c r="B27" s="110"/>
      <c r="C27" s="148"/>
      <c r="D27" s="148"/>
      <c r="E27" s="148"/>
      <c r="F27" s="148"/>
      <c r="G27" s="148"/>
      <c r="H27" s="148"/>
      <c r="I27" s="148"/>
      <c r="J27" s="148"/>
      <c r="K27" s="152"/>
      <c r="L27" s="153"/>
      <c r="M27" s="142"/>
      <c r="N27" s="163"/>
      <c r="O27" s="164"/>
      <c r="P27" s="161"/>
      <c r="Q27" s="143"/>
    </row>
    <row r="28" spans="1:17" s="57" customFormat="1" ht="15.75">
      <c r="A28" s="102" t="s">
        <v>192</v>
      </c>
      <c r="B28" s="103">
        <v>47</v>
      </c>
      <c r="C28" s="139">
        <v>47</v>
      </c>
      <c r="D28" s="139">
        <v>50</v>
      </c>
      <c r="E28" s="139">
        <v>49</v>
      </c>
      <c r="F28" s="140">
        <v>50</v>
      </c>
      <c r="G28" s="140">
        <v>50</v>
      </c>
      <c r="H28" s="140">
        <v>48</v>
      </c>
      <c r="I28" s="140">
        <v>53</v>
      </c>
      <c r="J28" s="140">
        <v>52</v>
      </c>
      <c r="K28" s="141">
        <v>53</v>
      </c>
      <c r="L28" s="142">
        <f>AVERAGE(A28:J28)</f>
        <v>49.555555555555557</v>
      </c>
      <c r="M28" s="142">
        <f t="shared" si="0"/>
        <v>485.6444444444445</v>
      </c>
      <c r="N28" s="159">
        <v>345</v>
      </c>
      <c r="O28" s="160"/>
      <c r="P28" s="161"/>
      <c r="Q28" s="143"/>
    </row>
    <row r="29" spans="1:17" s="57" customFormat="1" ht="15.75">
      <c r="A29" s="102" t="s">
        <v>193</v>
      </c>
      <c r="B29" s="103">
        <v>46</v>
      </c>
      <c r="C29" s="139">
        <v>50</v>
      </c>
      <c r="D29" s="139">
        <v>48</v>
      </c>
      <c r="E29" s="139">
        <v>52</v>
      </c>
      <c r="F29" s="140">
        <v>51</v>
      </c>
      <c r="G29" s="140">
        <v>47</v>
      </c>
      <c r="H29" s="140">
        <v>51</v>
      </c>
      <c r="I29" s="140">
        <v>50</v>
      </c>
      <c r="J29" s="140">
        <v>49</v>
      </c>
      <c r="K29" s="141">
        <v>52</v>
      </c>
      <c r="L29" s="142">
        <f>AVERAGE(A29:J29)</f>
        <v>49.333333333333336</v>
      </c>
      <c r="M29" s="142">
        <f t="shared" si="0"/>
        <v>483.4666666666667</v>
      </c>
      <c r="N29" s="159">
        <v>345</v>
      </c>
      <c r="O29" s="160"/>
      <c r="P29" s="161"/>
      <c r="Q29" s="143"/>
    </row>
    <row r="30" spans="1:17" s="57" customFormat="1" ht="15.75">
      <c r="A30" s="102" t="s">
        <v>194</v>
      </c>
      <c r="B30" s="103">
        <v>47</v>
      </c>
      <c r="C30" s="139">
        <v>49</v>
      </c>
      <c r="D30" s="139">
        <v>54</v>
      </c>
      <c r="E30" s="139">
        <v>53</v>
      </c>
      <c r="F30" s="140">
        <v>50</v>
      </c>
      <c r="G30" s="140">
        <v>53</v>
      </c>
      <c r="H30" s="140">
        <v>51</v>
      </c>
      <c r="I30" s="140">
        <v>48</v>
      </c>
      <c r="J30" s="140">
        <v>52</v>
      </c>
      <c r="K30" s="141">
        <v>54</v>
      </c>
      <c r="L30" s="142">
        <f>AVERAGE(A30:J30)</f>
        <v>50.777777777777779</v>
      </c>
      <c r="M30" s="142">
        <f t="shared" si="0"/>
        <v>497.62222222222226</v>
      </c>
      <c r="N30" s="159">
        <v>345</v>
      </c>
      <c r="O30" s="160"/>
      <c r="P30" s="161"/>
      <c r="Q30" s="143"/>
    </row>
    <row r="31" spans="1:17" s="57" customFormat="1" ht="15.75">
      <c r="A31" s="102" t="s">
        <v>195</v>
      </c>
      <c r="B31" s="103">
        <v>46</v>
      </c>
      <c r="C31" s="139">
        <v>52</v>
      </c>
      <c r="D31" s="139">
        <v>49</v>
      </c>
      <c r="E31" s="139">
        <v>52</v>
      </c>
      <c r="F31" s="140">
        <v>53</v>
      </c>
      <c r="G31" s="140">
        <v>47</v>
      </c>
      <c r="H31" s="140">
        <v>50</v>
      </c>
      <c r="I31" s="140">
        <v>51</v>
      </c>
      <c r="J31" s="140">
        <v>52</v>
      </c>
      <c r="K31" s="141">
        <v>55</v>
      </c>
      <c r="L31" s="142">
        <f>AVERAGE(A31:J31)</f>
        <v>50.222222222222221</v>
      </c>
      <c r="M31" s="142">
        <f t="shared" si="0"/>
        <v>492.17777777777781</v>
      </c>
      <c r="N31" s="159">
        <v>345</v>
      </c>
      <c r="O31" s="160"/>
      <c r="P31" s="161"/>
      <c r="Q31" s="143"/>
    </row>
    <row r="32" spans="1:17" s="57" customFormat="1" ht="15.75">
      <c r="A32" s="138" t="s">
        <v>196</v>
      </c>
      <c r="B32" s="110"/>
      <c r="C32" s="148"/>
      <c r="D32" s="148"/>
      <c r="E32" s="148"/>
      <c r="F32" s="148"/>
      <c r="G32" s="148"/>
      <c r="H32" s="148"/>
      <c r="I32" s="148"/>
      <c r="J32" s="148"/>
      <c r="K32" s="149"/>
      <c r="L32" s="153"/>
      <c r="M32" s="142"/>
      <c r="N32" s="165"/>
      <c r="O32" s="164"/>
      <c r="P32" s="162"/>
    </row>
    <row r="33" spans="1:16" s="57" customFormat="1" ht="16.5" customHeight="1">
      <c r="A33" s="102" t="s">
        <v>197</v>
      </c>
      <c r="B33" s="103">
        <v>38</v>
      </c>
      <c r="C33" s="139">
        <v>40</v>
      </c>
      <c r="D33" s="139">
        <v>40</v>
      </c>
      <c r="E33" s="139">
        <v>44</v>
      </c>
      <c r="F33" s="140">
        <v>43</v>
      </c>
      <c r="G33" s="140">
        <v>44</v>
      </c>
      <c r="H33" s="140">
        <v>43</v>
      </c>
      <c r="I33" s="140">
        <v>40</v>
      </c>
      <c r="J33" s="140">
        <v>42</v>
      </c>
      <c r="K33" s="141">
        <v>45</v>
      </c>
      <c r="L33" s="142">
        <f>AVERAGE(A33:J33)</f>
        <v>41.555555555555557</v>
      </c>
      <c r="M33" s="142">
        <f t="shared" si="0"/>
        <v>407.24444444444447</v>
      </c>
      <c r="N33" s="159">
        <v>285</v>
      </c>
      <c r="O33" s="160"/>
      <c r="P33" s="162"/>
    </row>
    <row r="34" spans="1:16" s="57" customFormat="1" ht="16.5" customHeight="1">
      <c r="A34" s="102" t="s">
        <v>164</v>
      </c>
      <c r="B34" s="103">
        <v>41</v>
      </c>
      <c r="C34" s="139">
        <v>42</v>
      </c>
      <c r="D34" s="139">
        <v>45</v>
      </c>
      <c r="E34" s="139">
        <v>44</v>
      </c>
      <c r="F34" s="140">
        <v>42</v>
      </c>
      <c r="G34" s="140">
        <v>42</v>
      </c>
      <c r="H34" s="140">
        <v>42</v>
      </c>
      <c r="I34" s="140">
        <v>41</v>
      </c>
      <c r="J34" s="140">
        <v>42</v>
      </c>
      <c r="K34" s="141">
        <v>45</v>
      </c>
      <c r="L34" s="142">
        <f>AVERAGE(A34:J34)</f>
        <v>42.333333333333336</v>
      </c>
      <c r="M34" s="142">
        <f t="shared" si="0"/>
        <v>414.86666666666673</v>
      </c>
      <c r="N34" s="159">
        <v>285</v>
      </c>
      <c r="O34" s="160"/>
      <c r="P34" s="162"/>
    </row>
    <row r="35" spans="1:16" s="57" customFormat="1" ht="16.5" customHeight="1">
      <c r="A35" s="102" t="s">
        <v>165</v>
      </c>
      <c r="B35" s="103">
        <v>50</v>
      </c>
      <c r="C35" s="139">
        <v>52</v>
      </c>
      <c r="D35" s="139">
        <v>51</v>
      </c>
      <c r="E35" s="139">
        <v>52</v>
      </c>
      <c r="F35" s="140">
        <v>51</v>
      </c>
      <c r="G35" s="140">
        <v>51</v>
      </c>
      <c r="H35" s="140">
        <v>50</v>
      </c>
      <c r="I35" s="140">
        <v>52</v>
      </c>
      <c r="J35" s="140">
        <v>50</v>
      </c>
      <c r="K35" s="141">
        <v>53</v>
      </c>
      <c r="L35" s="142">
        <f>AVERAGE(A35:J35)</f>
        <v>51</v>
      </c>
      <c r="M35" s="142">
        <f t="shared" si="0"/>
        <v>499.8</v>
      </c>
      <c r="N35" s="159">
        <v>345</v>
      </c>
      <c r="O35" s="160"/>
      <c r="P35" s="161"/>
    </row>
    <row r="36" spans="1:16" s="57" customFormat="1" ht="16.5" customHeight="1">
      <c r="A36" s="166" t="s">
        <v>198</v>
      </c>
      <c r="B36" s="110"/>
      <c r="C36" s="148"/>
      <c r="D36" s="148"/>
      <c r="E36" s="148"/>
      <c r="F36" s="148"/>
      <c r="G36" s="148"/>
      <c r="H36" s="148"/>
      <c r="I36" s="148"/>
      <c r="J36" s="148"/>
      <c r="K36" s="152"/>
      <c r="L36" s="150"/>
      <c r="M36" s="142"/>
      <c r="N36" s="159"/>
      <c r="O36" s="160"/>
      <c r="P36" s="161"/>
    </row>
    <row r="37" spans="1:16" s="57" customFormat="1" ht="16.5" customHeight="1">
      <c r="A37" s="102" t="s">
        <v>199</v>
      </c>
      <c r="B37" s="103">
        <v>52</v>
      </c>
      <c r="C37" s="139">
        <v>55</v>
      </c>
      <c r="D37" s="139">
        <v>55</v>
      </c>
      <c r="E37" s="139">
        <v>53</v>
      </c>
      <c r="F37" s="140">
        <v>55</v>
      </c>
      <c r="G37" s="140">
        <v>53</v>
      </c>
      <c r="H37" s="140">
        <v>54</v>
      </c>
      <c r="I37" s="140">
        <v>53</v>
      </c>
      <c r="J37" s="140">
        <v>54</v>
      </c>
      <c r="K37" s="141">
        <v>57</v>
      </c>
      <c r="L37" s="142">
        <f>AVERAGE(A37:J37)</f>
        <v>53.777777777777779</v>
      </c>
      <c r="M37" s="142">
        <f t="shared" si="0"/>
        <v>527.02222222222224</v>
      </c>
      <c r="N37" s="159">
        <v>375</v>
      </c>
      <c r="O37" s="160" t="s">
        <v>200</v>
      </c>
      <c r="P37" s="161"/>
    </row>
    <row r="38" spans="1:16" s="57" customFormat="1" ht="16.5" customHeight="1">
      <c r="A38" s="166" t="s">
        <v>201</v>
      </c>
      <c r="B38" s="110"/>
      <c r="C38" s="148"/>
      <c r="D38" s="148"/>
      <c r="E38" s="148"/>
      <c r="F38" s="148"/>
      <c r="G38" s="148"/>
      <c r="H38" s="148"/>
      <c r="I38" s="148"/>
      <c r="J38" s="148"/>
      <c r="K38" s="152"/>
      <c r="L38" s="150"/>
      <c r="M38" s="142"/>
      <c r="N38" s="159"/>
      <c r="O38" s="160"/>
      <c r="P38" s="161"/>
    </row>
    <row r="39" spans="1:16" s="57" customFormat="1" ht="16.5" customHeight="1">
      <c r="A39" s="102" t="s">
        <v>202</v>
      </c>
      <c r="B39" s="103">
        <v>60</v>
      </c>
      <c r="C39" s="139">
        <v>62</v>
      </c>
      <c r="D39" s="139">
        <v>64</v>
      </c>
      <c r="E39" s="139">
        <v>60</v>
      </c>
      <c r="F39" s="140">
        <v>64</v>
      </c>
      <c r="G39" s="140">
        <v>65</v>
      </c>
      <c r="H39" s="140">
        <v>64</v>
      </c>
      <c r="I39" s="140">
        <v>64</v>
      </c>
      <c r="J39" s="140">
        <v>66</v>
      </c>
      <c r="K39" s="141">
        <v>67</v>
      </c>
      <c r="L39" s="142">
        <f>AVERAGE(A39:J39)</f>
        <v>63.222222222222221</v>
      </c>
      <c r="M39" s="142">
        <f t="shared" si="0"/>
        <v>619.57777777777778</v>
      </c>
      <c r="N39" s="159">
        <v>375</v>
      </c>
      <c r="O39" s="160" t="s">
        <v>200</v>
      </c>
      <c r="P39" s="161"/>
    </row>
    <row r="40" spans="1:16" s="57" customFormat="1" ht="16.5" customHeight="1">
      <c r="A40" s="166" t="s">
        <v>203</v>
      </c>
      <c r="B40" s="110"/>
      <c r="C40" s="148"/>
      <c r="D40" s="148"/>
      <c r="E40" s="148"/>
      <c r="F40" s="148"/>
      <c r="G40" s="148"/>
      <c r="H40" s="148"/>
      <c r="I40" s="148"/>
      <c r="J40" s="148"/>
      <c r="K40" s="152"/>
      <c r="L40" s="150"/>
      <c r="M40" s="142"/>
      <c r="N40" s="159"/>
      <c r="O40" s="160"/>
      <c r="P40" s="161"/>
    </row>
    <row r="41" spans="1:16" s="57" customFormat="1" ht="16.5" customHeight="1">
      <c r="A41" s="102" t="s">
        <v>204</v>
      </c>
      <c r="B41" s="103">
        <v>50</v>
      </c>
      <c r="C41" s="139">
        <v>55</v>
      </c>
      <c r="D41" s="139">
        <v>56</v>
      </c>
      <c r="E41" s="139">
        <v>54</v>
      </c>
      <c r="F41" s="140">
        <v>54</v>
      </c>
      <c r="G41" s="140">
        <v>52</v>
      </c>
      <c r="H41" s="140">
        <v>53</v>
      </c>
      <c r="I41" s="140">
        <v>56</v>
      </c>
      <c r="J41" s="140">
        <v>52</v>
      </c>
      <c r="K41" s="141">
        <v>57</v>
      </c>
      <c r="L41" s="142">
        <f>AVERAGE(A41:J41)</f>
        <v>53.555555555555557</v>
      </c>
      <c r="M41" s="142">
        <f t="shared" si="0"/>
        <v>524.84444444444455</v>
      </c>
      <c r="N41" s="159">
        <v>375</v>
      </c>
      <c r="O41" s="160" t="s">
        <v>200</v>
      </c>
      <c r="P41" s="161"/>
    </row>
    <row r="42" spans="1:16" s="57" customFormat="1" ht="16.5" customHeight="1">
      <c r="A42" s="166" t="s">
        <v>205</v>
      </c>
      <c r="B42" s="110"/>
      <c r="C42" s="148"/>
      <c r="D42" s="148"/>
      <c r="E42" s="148"/>
      <c r="F42" s="148"/>
      <c r="G42" s="148"/>
      <c r="H42" s="148"/>
      <c r="I42" s="148"/>
      <c r="J42" s="148"/>
      <c r="K42" s="152"/>
      <c r="L42" s="150"/>
      <c r="M42" s="142"/>
      <c r="N42" s="159"/>
      <c r="O42" s="160"/>
      <c r="P42" s="161"/>
    </row>
    <row r="43" spans="1:16" s="57" customFormat="1" ht="16.5" customHeight="1">
      <c r="A43" s="102" t="s">
        <v>206</v>
      </c>
      <c r="B43" s="103">
        <v>40</v>
      </c>
      <c r="C43" s="139">
        <v>52</v>
      </c>
      <c r="D43" s="139">
        <v>54</v>
      </c>
      <c r="E43" s="139">
        <v>44</v>
      </c>
      <c r="F43" s="140">
        <v>46</v>
      </c>
      <c r="G43" s="140">
        <v>46</v>
      </c>
      <c r="H43" s="140">
        <v>42</v>
      </c>
      <c r="I43" s="140">
        <v>40</v>
      </c>
      <c r="J43" s="140">
        <v>45</v>
      </c>
      <c r="K43" s="141">
        <v>57</v>
      </c>
      <c r="L43" s="142">
        <f>AVERAGE(A43:J43)</f>
        <v>45.444444444444443</v>
      </c>
      <c r="M43" s="142">
        <f t="shared" si="0"/>
        <v>445.35555555555555</v>
      </c>
      <c r="N43" s="159">
        <v>275</v>
      </c>
      <c r="O43" s="160" t="s">
        <v>207</v>
      </c>
      <c r="P43" s="161"/>
    </row>
    <row r="44" spans="1:16" s="57" customFormat="1" ht="16.5" customHeight="1">
      <c r="A44" s="166" t="s">
        <v>208</v>
      </c>
      <c r="B44" s="110"/>
      <c r="C44" s="148"/>
      <c r="D44" s="148"/>
      <c r="E44" s="148"/>
      <c r="F44" s="148"/>
      <c r="G44" s="148"/>
      <c r="H44" s="148"/>
      <c r="I44" s="148"/>
      <c r="J44" s="148"/>
      <c r="K44" s="152"/>
      <c r="L44" s="150"/>
      <c r="M44" s="142"/>
      <c r="N44" s="159"/>
      <c r="O44" s="160"/>
      <c r="P44" s="161"/>
    </row>
    <row r="45" spans="1:16" s="57" customFormat="1" ht="16.5" customHeight="1">
      <c r="A45" s="102" t="s">
        <v>209</v>
      </c>
      <c r="B45" s="103">
        <v>38</v>
      </c>
      <c r="C45" s="139">
        <v>48</v>
      </c>
      <c r="D45" s="139">
        <v>45</v>
      </c>
      <c r="E45" s="139">
        <v>44</v>
      </c>
      <c r="F45" s="140">
        <v>46</v>
      </c>
      <c r="G45" s="140">
        <v>45</v>
      </c>
      <c r="H45" s="140">
        <v>42</v>
      </c>
      <c r="I45" s="140">
        <v>39</v>
      </c>
      <c r="J45" s="140">
        <v>44</v>
      </c>
      <c r="K45" s="141">
        <v>49</v>
      </c>
      <c r="L45" s="142">
        <f>AVERAGE(A45:J45)</f>
        <v>43.444444444444443</v>
      </c>
      <c r="M45" s="142">
        <f t="shared" si="0"/>
        <v>425.75555555555559</v>
      </c>
      <c r="N45" s="159">
        <v>275</v>
      </c>
      <c r="O45" s="160" t="s">
        <v>207</v>
      </c>
      <c r="P45" s="161"/>
    </row>
    <row r="46" spans="1:16" s="57" customFormat="1" ht="15.75" customHeight="1">
      <c r="A46" s="166" t="s">
        <v>210</v>
      </c>
      <c r="B46" s="110"/>
      <c r="C46" s="148"/>
      <c r="D46" s="148"/>
      <c r="E46" s="148"/>
      <c r="F46" s="148"/>
      <c r="G46" s="148"/>
      <c r="H46" s="148"/>
      <c r="I46" s="148"/>
      <c r="J46" s="148"/>
      <c r="K46" s="149"/>
      <c r="L46" s="150"/>
      <c r="M46" s="142"/>
      <c r="N46" s="159"/>
      <c r="O46" s="160"/>
      <c r="P46" s="161"/>
    </row>
    <row r="47" spans="1:16" s="57" customFormat="1" ht="16.5" customHeight="1">
      <c r="A47" s="102" t="s">
        <v>211</v>
      </c>
      <c r="B47" s="103">
        <v>75</v>
      </c>
      <c r="C47" s="139">
        <v>78</v>
      </c>
      <c r="D47" s="139">
        <v>78</v>
      </c>
      <c r="E47" s="139">
        <v>76</v>
      </c>
      <c r="F47" s="140">
        <v>76</v>
      </c>
      <c r="G47" s="140">
        <v>76</v>
      </c>
      <c r="H47" s="140">
        <v>77</v>
      </c>
      <c r="I47" s="140">
        <v>76</v>
      </c>
      <c r="J47" s="140">
        <v>76</v>
      </c>
      <c r="K47" s="141">
        <v>79</v>
      </c>
      <c r="L47" s="142">
        <f>AVERAGE(A47:J47)</f>
        <v>76.444444444444443</v>
      </c>
      <c r="M47" s="142">
        <f t="shared" si="0"/>
        <v>749.15555555555557</v>
      </c>
      <c r="N47" s="159"/>
      <c r="O47" s="160"/>
      <c r="P47" s="161"/>
    </row>
    <row r="48" spans="1:16" s="57" customFormat="1" ht="16.5" customHeight="1">
      <c r="A48" s="102" t="s">
        <v>212</v>
      </c>
      <c r="B48" s="103">
        <v>111</v>
      </c>
      <c r="C48" s="139">
        <v>113</v>
      </c>
      <c r="D48" s="139">
        <v>119</v>
      </c>
      <c r="E48" s="139">
        <v>117</v>
      </c>
      <c r="F48" s="140">
        <v>114</v>
      </c>
      <c r="G48" s="140">
        <v>115</v>
      </c>
      <c r="H48" s="140">
        <v>117</v>
      </c>
      <c r="I48" s="140">
        <v>118</v>
      </c>
      <c r="J48" s="140">
        <v>119</v>
      </c>
      <c r="K48" s="141">
        <v>122</v>
      </c>
      <c r="L48" s="142">
        <f>AVERAGE(A48:J48)</f>
        <v>115.88888888888889</v>
      </c>
      <c r="M48" s="142">
        <f t="shared" si="0"/>
        <v>1135.7111111111112</v>
      </c>
      <c r="N48" s="19"/>
      <c r="O48" s="160"/>
      <c r="P48" s="162"/>
    </row>
    <row r="49" spans="1:16" s="57" customFormat="1" ht="16.5" customHeight="1">
      <c r="A49" s="102" t="s">
        <v>213</v>
      </c>
      <c r="B49" s="103">
        <v>130</v>
      </c>
      <c r="C49" s="139">
        <v>131</v>
      </c>
      <c r="D49" s="139">
        <v>143</v>
      </c>
      <c r="E49" s="139">
        <v>131</v>
      </c>
      <c r="F49" s="140">
        <v>130</v>
      </c>
      <c r="G49" s="140">
        <v>135</v>
      </c>
      <c r="H49" s="140">
        <v>135</v>
      </c>
      <c r="I49" s="140">
        <v>139</v>
      </c>
      <c r="J49" s="140">
        <v>137</v>
      </c>
      <c r="K49" s="141">
        <v>144</v>
      </c>
      <c r="L49" s="142">
        <v>146</v>
      </c>
      <c r="M49" s="142">
        <f t="shared" si="0"/>
        <v>1430.8000000000002</v>
      </c>
      <c r="N49" s="19"/>
      <c r="O49" s="160"/>
      <c r="P49" s="162"/>
    </row>
    <row r="50" spans="1:16" s="57" customFormat="1" ht="16.5" customHeight="1">
      <c r="A50" s="102" t="s">
        <v>214</v>
      </c>
      <c r="B50" s="103">
        <v>70</v>
      </c>
      <c r="C50" s="139">
        <v>75</v>
      </c>
      <c r="D50" s="139">
        <v>70</v>
      </c>
      <c r="E50" s="139">
        <v>75</v>
      </c>
      <c r="F50" s="140">
        <v>74</v>
      </c>
      <c r="G50" s="140">
        <v>72</v>
      </c>
      <c r="H50" s="140">
        <v>70</v>
      </c>
      <c r="I50" s="140">
        <v>71</v>
      </c>
      <c r="J50" s="140">
        <v>74</v>
      </c>
      <c r="K50" s="141">
        <v>80</v>
      </c>
      <c r="L50" s="142">
        <f>AVERAGE(A50:J50)</f>
        <v>72.333333333333329</v>
      </c>
      <c r="M50" s="142">
        <f t="shared" si="0"/>
        <v>708.86666666666667</v>
      </c>
      <c r="N50" s="19"/>
      <c r="O50" s="160"/>
      <c r="P50" s="162"/>
    </row>
    <row r="51" spans="1:16" s="57" customFormat="1" ht="16.5" customHeight="1">
      <c r="A51" s="102" t="s">
        <v>215</v>
      </c>
      <c r="B51" s="103">
        <v>101</v>
      </c>
      <c r="C51" s="139">
        <v>110</v>
      </c>
      <c r="D51" s="139">
        <v>103</v>
      </c>
      <c r="E51" s="139">
        <v>115</v>
      </c>
      <c r="F51" s="140">
        <v>114</v>
      </c>
      <c r="G51" s="140">
        <v>108</v>
      </c>
      <c r="H51" s="140">
        <v>102</v>
      </c>
      <c r="I51" s="140">
        <v>113</v>
      </c>
      <c r="J51" s="140">
        <v>112</v>
      </c>
      <c r="K51" s="141">
        <v>118</v>
      </c>
      <c r="L51" s="142">
        <f>AVERAGE(A51:J51)</f>
        <v>108.66666666666667</v>
      </c>
      <c r="M51" s="142">
        <f t="shared" si="0"/>
        <v>1064.9333333333334</v>
      </c>
      <c r="N51" s="19"/>
      <c r="O51" s="160"/>
      <c r="P51" s="162"/>
    </row>
    <row r="52" spans="1:16" s="57" customFormat="1" ht="16.5" customHeight="1">
      <c r="A52" s="102" t="s">
        <v>216</v>
      </c>
      <c r="B52" s="103">
        <v>110</v>
      </c>
      <c r="C52" s="139">
        <v>111</v>
      </c>
      <c r="D52" s="139">
        <v>112</v>
      </c>
      <c r="E52" s="139">
        <v>111</v>
      </c>
      <c r="F52" s="140">
        <v>118</v>
      </c>
      <c r="G52" s="140">
        <v>118</v>
      </c>
      <c r="H52" s="140">
        <v>116</v>
      </c>
      <c r="I52" s="140">
        <v>113</v>
      </c>
      <c r="J52" s="140">
        <v>114</v>
      </c>
      <c r="K52" s="141">
        <v>121</v>
      </c>
      <c r="L52" s="142">
        <f>AVERAGE(A52:J52)</f>
        <v>113.66666666666667</v>
      </c>
      <c r="M52" s="142">
        <f t="shared" si="0"/>
        <v>1113.9333333333334</v>
      </c>
      <c r="N52" s="19"/>
      <c r="O52" s="160"/>
      <c r="P52" s="162"/>
    </row>
    <row r="53" spans="1:16" s="57" customFormat="1" ht="16.5" customHeight="1">
      <c r="A53" s="166" t="s">
        <v>217</v>
      </c>
      <c r="B53" s="110"/>
      <c r="C53" s="148"/>
      <c r="D53" s="148"/>
      <c r="E53" s="148"/>
      <c r="F53" s="148"/>
      <c r="G53" s="148"/>
      <c r="H53" s="148"/>
      <c r="I53" s="148"/>
      <c r="J53" s="148"/>
      <c r="K53" s="152"/>
      <c r="L53" s="150"/>
      <c r="M53" s="142"/>
      <c r="N53" s="98"/>
      <c r="O53" s="164"/>
      <c r="P53" s="162"/>
    </row>
    <row r="54" spans="1:16" s="57" customFormat="1" ht="16.5" customHeight="1">
      <c r="A54" s="102" t="s">
        <v>218</v>
      </c>
      <c r="B54" s="103">
        <v>76</v>
      </c>
      <c r="C54" s="139">
        <v>77</v>
      </c>
      <c r="D54" s="139">
        <v>77</v>
      </c>
      <c r="E54" s="139">
        <v>79</v>
      </c>
      <c r="F54" s="140">
        <v>78</v>
      </c>
      <c r="G54" s="140">
        <v>77</v>
      </c>
      <c r="H54" s="140">
        <v>78</v>
      </c>
      <c r="I54" s="140">
        <v>85</v>
      </c>
      <c r="J54" s="140">
        <v>76</v>
      </c>
      <c r="K54" s="141">
        <v>86</v>
      </c>
      <c r="L54" s="142">
        <f>AVERAGE(A54:J54)</f>
        <v>78.111111111111114</v>
      </c>
      <c r="M54" s="142">
        <f t="shared" si="0"/>
        <v>765.48888888888894</v>
      </c>
      <c r="N54" s="19"/>
      <c r="O54" s="160"/>
      <c r="P54" s="162"/>
    </row>
    <row r="55" spans="1:16" s="57" customFormat="1" ht="16.5" customHeight="1">
      <c r="A55" s="102" t="s">
        <v>219</v>
      </c>
      <c r="B55" s="103">
        <v>70</v>
      </c>
      <c r="C55" s="139">
        <v>77</v>
      </c>
      <c r="D55" s="139">
        <v>80</v>
      </c>
      <c r="E55" s="139">
        <v>70</v>
      </c>
      <c r="F55" s="140">
        <v>74</v>
      </c>
      <c r="G55" s="140">
        <v>75</v>
      </c>
      <c r="H55" s="140">
        <v>70</v>
      </c>
      <c r="I55" s="140">
        <v>74</v>
      </c>
      <c r="J55" s="140">
        <v>70</v>
      </c>
      <c r="K55" s="141">
        <v>83</v>
      </c>
      <c r="L55" s="142">
        <f>AVERAGE(A55:J55)</f>
        <v>73.333333333333329</v>
      </c>
      <c r="M55" s="142">
        <f t="shared" si="0"/>
        <v>718.66666666666663</v>
      </c>
      <c r="N55" s="19"/>
      <c r="O55" s="160"/>
      <c r="P55" s="162"/>
    </row>
    <row r="56" spans="1:16" s="57" customFormat="1" ht="16.5" customHeight="1">
      <c r="A56" s="102" t="s">
        <v>220</v>
      </c>
      <c r="B56" s="103">
        <v>79</v>
      </c>
      <c r="C56" s="139">
        <v>82</v>
      </c>
      <c r="D56" s="139">
        <v>79</v>
      </c>
      <c r="E56" s="139">
        <v>79</v>
      </c>
      <c r="F56" s="140">
        <v>82</v>
      </c>
      <c r="G56" s="140">
        <v>82</v>
      </c>
      <c r="H56" s="140">
        <v>82</v>
      </c>
      <c r="I56" s="140">
        <v>82</v>
      </c>
      <c r="J56" s="140">
        <v>80</v>
      </c>
      <c r="K56" s="141">
        <v>83</v>
      </c>
      <c r="L56" s="142">
        <f>AVERAGE(A56:J56)</f>
        <v>80.777777777777771</v>
      </c>
      <c r="M56" s="142">
        <f t="shared" si="0"/>
        <v>791.62222222222226</v>
      </c>
      <c r="N56" s="19"/>
      <c r="O56" s="160"/>
      <c r="P56" s="162"/>
    </row>
    <row r="57" spans="1:16" s="57" customFormat="1" ht="16.5" customHeight="1">
      <c r="A57" s="102" t="s">
        <v>221</v>
      </c>
      <c r="B57" s="103">
        <v>82</v>
      </c>
      <c r="C57" s="139">
        <v>82</v>
      </c>
      <c r="D57" s="139">
        <v>83</v>
      </c>
      <c r="E57" s="139">
        <v>83</v>
      </c>
      <c r="F57" s="140">
        <v>83</v>
      </c>
      <c r="G57" s="140">
        <v>83</v>
      </c>
      <c r="H57" s="140">
        <v>83</v>
      </c>
      <c r="I57" s="140">
        <v>84</v>
      </c>
      <c r="J57" s="140">
        <v>84</v>
      </c>
      <c r="K57" s="141">
        <v>85</v>
      </c>
      <c r="L57" s="142">
        <f>AVERAGE(A57:J57)</f>
        <v>83</v>
      </c>
      <c r="M57" s="142">
        <f t="shared" si="0"/>
        <v>813.40000000000009</v>
      </c>
      <c r="N57" s="19"/>
      <c r="O57" s="160"/>
      <c r="P57" s="162"/>
    </row>
    <row r="58" spans="1:16" s="57" customFormat="1" ht="16.5" customHeight="1">
      <c r="A58" s="102" t="s">
        <v>222</v>
      </c>
      <c r="B58" s="103">
        <v>84</v>
      </c>
      <c r="C58" s="139">
        <v>87</v>
      </c>
      <c r="D58" s="139">
        <v>86</v>
      </c>
      <c r="E58" s="139">
        <v>86</v>
      </c>
      <c r="F58" s="140">
        <v>87</v>
      </c>
      <c r="G58" s="140">
        <v>86</v>
      </c>
      <c r="H58" s="140">
        <v>86</v>
      </c>
      <c r="I58" s="140">
        <v>84</v>
      </c>
      <c r="J58" s="140">
        <v>87</v>
      </c>
      <c r="K58" s="141">
        <v>88</v>
      </c>
      <c r="L58" s="142">
        <f>AVERAGE(A58:J58)</f>
        <v>85.888888888888886</v>
      </c>
      <c r="M58" s="142">
        <f t="shared" si="0"/>
        <v>841.71111111111111</v>
      </c>
      <c r="N58" s="19"/>
      <c r="O58" s="160"/>
      <c r="P58" s="162"/>
    </row>
    <row r="59" spans="1:16" s="57" customFormat="1" ht="13.5" customHeight="1">
      <c r="A59" s="109"/>
      <c r="B59" s="113"/>
      <c r="C59" s="113"/>
      <c r="D59" s="113"/>
      <c r="E59" s="113"/>
      <c r="F59" s="113"/>
      <c r="G59" s="113"/>
      <c r="H59" s="113"/>
      <c r="I59" s="113"/>
      <c r="J59" s="113"/>
      <c r="K59" s="112"/>
      <c r="L59" s="112"/>
      <c r="M59" s="114"/>
      <c r="N59" s="109"/>
      <c r="O59" s="60"/>
      <c r="P59" s="109"/>
    </row>
    <row r="60" spans="1:16" s="57" customFormat="1" ht="15.75">
      <c r="A60" s="116" t="s">
        <v>88</v>
      </c>
      <c r="B60" s="117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118"/>
      <c r="N60" s="60"/>
      <c r="O60" s="60"/>
      <c r="P60" s="109"/>
    </row>
    <row r="61" spans="1:16" s="57" customFormat="1" ht="15.75">
      <c r="A61" s="155" t="s">
        <v>223</v>
      </c>
      <c r="B61" s="117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118"/>
      <c r="N61" s="60"/>
      <c r="O61" s="60"/>
      <c r="P61" s="109"/>
    </row>
    <row r="62" spans="1:16" s="57" customFormat="1" ht="18">
      <c r="A62" s="155" t="s">
        <v>224</v>
      </c>
      <c r="B62" s="117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118"/>
      <c r="N62" s="60"/>
      <c r="O62" s="60"/>
      <c r="P62" s="109"/>
    </row>
    <row r="63" spans="1:16" s="57" customFormat="1" ht="15.75">
      <c r="A63" s="155" t="s">
        <v>225</v>
      </c>
      <c r="B63" s="117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118"/>
      <c r="N63" s="60"/>
      <c r="O63" s="60"/>
      <c r="P63" s="109"/>
    </row>
    <row r="64" spans="1:16" s="57" customFormat="1" ht="18">
      <c r="A64" s="155" t="s">
        <v>226</v>
      </c>
      <c r="B64" s="117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118"/>
      <c r="N64" s="60"/>
      <c r="O64" s="60"/>
      <c r="P64" s="109"/>
    </row>
    <row r="65" spans="1:16" s="57" customFormat="1" ht="15.75">
      <c r="A65" s="155" t="s">
        <v>227</v>
      </c>
      <c r="B65" s="117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18"/>
      <c r="N65" s="60"/>
      <c r="O65" s="60"/>
      <c r="P65" s="109"/>
    </row>
    <row r="66" spans="1:16" s="57" customFormat="1" ht="18">
      <c r="A66" s="155" t="s">
        <v>228</v>
      </c>
      <c r="B66" s="117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118"/>
      <c r="N66" s="60"/>
      <c r="O66" s="60"/>
      <c r="P66" s="109"/>
    </row>
    <row r="67" spans="1:16" s="57" customFormat="1" ht="15.75">
      <c r="A67" s="155" t="s">
        <v>229</v>
      </c>
      <c r="B67" s="117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118"/>
      <c r="N67" s="60"/>
      <c r="O67" s="60"/>
      <c r="P67" s="109"/>
    </row>
    <row r="68" spans="1:16" s="57" customFormat="1" ht="18">
      <c r="A68" s="155" t="s">
        <v>230</v>
      </c>
      <c r="B68" s="117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118"/>
      <c r="N68" s="60"/>
      <c r="O68" s="60"/>
      <c r="P68" s="109"/>
    </row>
    <row r="69" spans="1:16" s="57" customFormat="1" ht="15.75">
      <c r="A69" s="155" t="s">
        <v>231</v>
      </c>
      <c r="B69" s="117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118"/>
      <c r="N69" s="60"/>
      <c r="O69" s="60"/>
      <c r="P69" s="109"/>
    </row>
    <row r="70" spans="1:16" s="57" customFormat="1" ht="18">
      <c r="A70" s="155" t="s">
        <v>232</v>
      </c>
      <c r="B70" s="117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118"/>
      <c r="N70" s="60"/>
      <c r="O70" s="60"/>
      <c r="P70" s="109"/>
    </row>
    <row r="71" spans="1:16" s="57" customFormat="1" ht="15.75">
      <c r="A71" s="155" t="s">
        <v>233</v>
      </c>
      <c r="B71" s="117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118"/>
      <c r="N71" s="60"/>
      <c r="O71" s="60"/>
      <c r="P71" s="109"/>
    </row>
    <row r="72" spans="1:16" s="57" customFormat="1" ht="18">
      <c r="A72" s="155" t="s">
        <v>230</v>
      </c>
      <c r="B72" s="117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118"/>
      <c r="N72" s="60"/>
      <c r="O72" s="60"/>
      <c r="P72" s="109"/>
    </row>
    <row r="73" spans="1:16" s="57" customFormat="1" ht="15.75">
      <c r="A73" s="155" t="s">
        <v>234</v>
      </c>
      <c r="B73" s="117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118"/>
      <c r="N73" s="60"/>
      <c r="O73" s="60"/>
      <c r="P73" s="109"/>
    </row>
    <row r="74" spans="1:16" s="57" customFormat="1" ht="18">
      <c r="A74" s="155" t="s">
        <v>235</v>
      </c>
      <c r="B74" s="117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118"/>
      <c r="N74" s="60"/>
      <c r="O74" s="60"/>
      <c r="P74" s="109"/>
    </row>
    <row r="75" spans="1:16" s="57" customFormat="1" ht="6" customHeight="1">
      <c r="A75" s="155"/>
      <c r="B75" s="117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118"/>
      <c r="N75" s="60"/>
      <c r="O75" s="60"/>
      <c r="P75" s="109"/>
    </row>
    <row r="76" spans="1:16" s="57" customFormat="1" ht="15.75">
      <c r="A76" s="155"/>
      <c r="B76" s="117"/>
      <c r="C76" s="60"/>
      <c r="E76" s="60"/>
      <c r="F76" s="60"/>
      <c r="G76" s="60"/>
      <c r="H76" s="60"/>
      <c r="I76" s="60"/>
      <c r="J76" s="60"/>
      <c r="K76" s="59" t="s">
        <v>26</v>
      </c>
      <c r="N76" s="60"/>
      <c r="O76" s="167">
        <v>37245</v>
      </c>
      <c r="P76" s="167"/>
    </row>
    <row r="77" spans="1:16" s="57" customFormat="1" ht="15" customHeight="1">
      <c r="A77" s="60"/>
      <c r="B77" s="60"/>
      <c r="C77" s="60"/>
      <c r="E77" s="60"/>
      <c r="O77" s="60"/>
      <c r="P77" s="109"/>
    </row>
    <row r="78" spans="1:16" s="57" customFormat="1" ht="15.75">
      <c r="J78" s="60"/>
      <c r="K78" s="57" t="s">
        <v>98</v>
      </c>
      <c r="O78" s="120" t="s">
        <v>28</v>
      </c>
    </row>
    <row r="79" spans="1:16" s="57" customFormat="1" ht="15.75">
      <c r="J79" s="60"/>
      <c r="K79" s="57" t="s">
        <v>98</v>
      </c>
      <c r="O79" s="120" t="s">
        <v>68</v>
      </c>
    </row>
    <row r="80" spans="1:16" s="57" customFormat="1" ht="15.75">
      <c r="J80" s="60"/>
      <c r="K80" s="57" t="s">
        <v>98</v>
      </c>
      <c r="O80" s="120" t="s">
        <v>99</v>
      </c>
    </row>
    <row r="81" spans="6:16" s="57" customFormat="1" ht="15.75">
      <c r="F81" s="126"/>
      <c r="J81" s="60"/>
      <c r="K81" s="57" t="s">
        <v>98</v>
      </c>
      <c r="O81" s="120" t="s">
        <v>100</v>
      </c>
    </row>
    <row r="82" spans="6:16" ht="15.75">
      <c r="J82" s="1"/>
      <c r="K82" s="57" t="s">
        <v>71</v>
      </c>
      <c r="M82"/>
      <c r="N82"/>
      <c r="O82" s="120" t="s">
        <v>101</v>
      </c>
      <c r="P82"/>
    </row>
  </sheetData>
  <mergeCells count="4">
    <mergeCell ref="A3:N3"/>
    <mergeCell ref="A4:N4"/>
    <mergeCell ref="B13:K13"/>
    <mergeCell ref="O13:O14"/>
  </mergeCells>
  <phoneticPr fontId="56" type="noConversion"/>
  <pageMargins left="1.76" right="0.78740157480314965" top="0.98425196850393704" bottom="0.98425196850393704" header="0.51181102362204722" footer="0.51181102362204722"/>
  <pageSetup paperSize="9" orientation="landscape" horizontalDpi="180" verticalDpi="18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02"/>
  <sheetViews>
    <sheetView workbookViewId="0">
      <selection activeCell="H3" sqref="H3"/>
    </sheetView>
  </sheetViews>
  <sheetFormatPr defaultRowHeight="15"/>
  <cols>
    <col min="1" max="1" width="15.140625" style="175" customWidth="1"/>
    <col min="2" max="2" width="12.42578125" style="175" customWidth="1"/>
    <col min="3" max="3" width="14.7109375" style="175" customWidth="1"/>
    <col min="4" max="4" width="12.85546875" style="175" customWidth="1"/>
    <col min="5" max="5" width="12.5703125" style="175" customWidth="1"/>
    <col min="6" max="6" width="13.7109375" style="175" customWidth="1"/>
    <col min="7" max="16384" width="9.140625" style="175"/>
  </cols>
  <sheetData>
    <row r="1" spans="1:6">
      <c r="A1" s="303" t="s">
        <v>284</v>
      </c>
      <c r="B1" s="303"/>
      <c r="C1" s="303"/>
      <c r="D1" s="303"/>
      <c r="E1" s="303"/>
      <c r="F1" s="303"/>
    </row>
    <row r="2" spans="1:6" ht="35.25" customHeight="1">
      <c r="A2" s="304"/>
      <c r="B2" s="304"/>
      <c r="C2" s="304"/>
      <c r="D2" s="304"/>
      <c r="E2" s="304"/>
      <c r="F2" s="304"/>
    </row>
    <row r="3" spans="1:6" ht="24.75" customHeight="1">
      <c r="A3" s="302" t="s">
        <v>253</v>
      </c>
      <c r="B3" s="302" t="s">
        <v>254</v>
      </c>
      <c r="C3" s="302" t="s">
        <v>255</v>
      </c>
      <c r="D3" s="302" t="s">
        <v>256</v>
      </c>
      <c r="E3" s="302" t="s">
        <v>257</v>
      </c>
      <c r="F3" s="302" t="s">
        <v>276</v>
      </c>
    </row>
    <row r="4" spans="1:6" ht="39" customHeight="1">
      <c r="A4" s="302"/>
      <c r="B4" s="302"/>
      <c r="C4" s="302"/>
      <c r="D4" s="302"/>
      <c r="E4" s="302"/>
      <c r="F4" s="302"/>
    </row>
    <row r="5" spans="1:6">
      <c r="A5" s="181">
        <v>3</v>
      </c>
      <c r="B5" s="178">
        <v>1500</v>
      </c>
      <c r="C5" s="178">
        <v>1780</v>
      </c>
      <c r="D5" s="178">
        <v>12600</v>
      </c>
      <c r="E5" s="178">
        <v>10600</v>
      </c>
      <c r="F5" s="178">
        <v>4</v>
      </c>
    </row>
    <row r="6" spans="1:6">
      <c r="A6" s="182"/>
      <c r="B6" s="179"/>
      <c r="C6" s="179"/>
      <c r="D6" s="179" t="s">
        <v>259</v>
      </c>
      <c r="E6" s="179" t="s">
        <v>258</v>
      </c>
      <c r="F6" s="179"/>
    </row>
    <row r="7" spans="1:6">
      <c r="A7" s="183">
        <v>4</v>
      </c>
      <c r="B7" s="180">
        <v>1400</v>
      </c>
      <c r="C7" s="180">
        <v>1700</v>
      </c>
      <c r="D7" s="180">
        <v>21400</v>
      </c>
      <c r="E7" s="180">
        <v>18000</v>
      </c>
      <c r="F7" s="180">
        <v>4</v>
      </c>
    </row>
    <row r="8" spans="1:6">
      <c r="A8" s="182"/>
      <c r="B8" s="179"/>
      <c r="C8" s="179"/>
      <c r="D8" s="179" t="s">
        <v>260</v>
      </c>
      <c r="E8" s="179" t="s">
        <v>261</v>
      </c>
      <c r="F8" s="179"/>
    </row>
    <row r="9" spans="1:6">
      <c r="A9" s="183">
        <v>5</v>
      </c>
      <c r="B9" s="180">
        <v>1400</v>
      </c>
      <c r="C9" s="180">
        <v>1670</v>
      </c>
      <c r="D9" s="180">
        <v>32800</v>
      </c>
      <c r="E9" s="180">
        <v>27500</v>
      </c>
      <c r="F9" s="180">
        <v>4</v>
      </c>
    </row>
    <row r="10" spans="1:6">
      <c r="A10" s="182"/>
      <c r="B10" s="179"/>
      <c r="C10" s="179"/>
      <c r="D10" s="179" t="s">
        <v>262</v>
      </c>
      <c r="E10" s="179" t="s">
        <v>263</v>
      </c>
      <c r="F10" s="179"/>
    </row>
    <row r="11" spans="1:6">
      <c r="A11" s="183">
        <v>6</v>
      </c>
      <c r="B11" s="180">
        <v>1400</v>
      </c>
      <c r="C11" s="180">
        <v>1670</v>
      </c>
      <c r="D11" s="180">
        <v>47300</v>
      </c>
      <c r="E11" s="180">
        <v>39700</v>
      </c>
      <c r="F11" s="180">
        <v>5</v>
      </c>
    </row>
    <row r="12" spans="1:6">
      <c r="A12" s="182"/>
      <c r="B12" s="179"/>
      <c r="C12" s="179"/>
      <c r="D12" s="179" t="s">
        <v>264</v>
      </c>
      <c r="E12" s="179" t="s">
        <v>265</v>
      </c>
      <c r="F12" s="179"/>
    </row>
    <row r="13" spans="1:6">
      <c r="A13" s="183">
        <v>7</v>
      </c>
      <c r="B13" s="180">
        <v>1300</v>
      </c>
      <c r="C13" s="180">
        <v>1570</v>
      </c>
      <c r="D13" s="180">
        <v>60400</v>
      </c>
      <c r="E13" s="180">
        <v>50700</v>
      </c>
      <c r="F13" s="180">
        <v>6</v>
      </c>
    </row>
    <row r="14" spans="1:6">
      <c r="A14" s="182"/>
      <c r="B14" s="179"/>
      <c r="C14" s="179"/>
      <c r="D14" s="179" t="s">
        <v>266</v>
      </c>
      <c r="E14" s="179" t="s">
        <v>267</v>
      </c>
      <c r="F14" s="179"/>
    </row>
    <row r="15" spans="1:6">
      <c r="A15" s="183">
        <v>8</v>
      </c>
      <c r="B15" s="180">
        <v>1200</v>
      </c>
      <c r="C15" s="180">
        <v>1470</v>
      </c>
      <c r="D15" s="180">
        <v>74000</v>
      </c>
      <c r="E15" s="180">
        <v>62000</v>
      </c>
      <c r="F15" s="180">
        <v>6</v>
      </c>
    </row>
    <row r="16" spans="1:6">
      <c r="A16" s="182"/>
      <c r="B16" s="179"/>
      <c r="C16" s="179"/>
      <c r="D16" s="179" t="s">
        <v>268</v>
      </c>
      <c r="E16" s="179" t="s">
        <v>269</v>
      </c>
      <c r="F16" s="179"/>
    </row>
    <row r="17" spans="1:9">
      <c r="A17" s="176"/>
      <c r="B17" s="176"/>
      <c r="C17" s="176"/>
      <c r="D17" s="176"/>
      <c r="E17" s="176"/>
      <c r="F17" s="176"/>
    </row>
    <row r="18" spans="1:9" ht="21" customHeight="1">
      <c r="A18" s="303" t="s">
        <v>285</v>
      </c>
      <c r="B18" s="303"/>
      <c r="C18" s="303"/>
      <c r="D18" s="303"/>
      <c r="E18" s="303"/>
      <c r="F18" s="303"/>
    </row>
    <row r="19" spans="1:9" ht="29.25" customHeight="1">
      <c r="A19" s="304"/>
      <c r="B19" s="304"/>
      <c r="C19" s="304"/>
      <c r="D19" s="304"/>
      <c r="E19" s="304"/>
      <c r="F19" s="304"/>
    </row>
    <row r="20" spans="1:9" ht="25.5" customHeight="1">
      <c r="A20" s="302" t="s">
        <v>253</v>
      </c>
      <c r="B20" s="302" t="s">
        <v>254</v>
      </c>
      <c r="C20" s="302" t="s">
        <v>255</v>
      </c>
      <c r="D20" s="302" t="s">
        <v>256</v>
      </c>
      <c r="E20" s="302" t="s">
        <v>257</v>
      </c>
      <c r="F20" s="302" t="s">
        <v>276</v>
      </c>
    </row>
    <row r="21" spans="1:9" ht="30" customHeight="1">
      <c r="A21" s="302"/>
      <c r="B21" s="302"/>
      <c r="C21" s="302"/>
      <c r="D21" s="302"/>
      <c r="E21" s="302"/>
      <c r="F21" s="302"/>
    </row>
    <row r="22" spans="1:9">
      <c r="A22" s="181">
        <v>3</v>
      </c>
      <c r="B22" s="180">
        <v>500</v>
      </c>
      <c r="C22" s="180">
        <v>550</v>
      </c>
      <c r="D22" s="180">
        <v>3900</v>
      </c>
      <c r="E22" s="180">
        <v>3500</v>
      </c>
      <c r="F22" s="180">
        <v>2</v>
      </c>
    </row>
    <row r="23" spans="1:9">
      <c r="A23" s="184"/>
      <c r="B23" s="179"/>
      <c r="C23" s="179"/>
      <c r="D23" s="179" t="s">
        <v>270</v>
      </c>
      <c r="E23" s="179" t="s">
        <v>271</v>
      </c>
      <c r="F23" s="179"/>
    </row>
    <row r="24" spans="1:9" ht="15.75">
      <c r="A24" s="183">
        <v>4</v>
      </c>
      <c r="B24" s="180">
        <v>500</v>
      </c>
      <c r="C24" s="180">
        <v>560</v>
      </c>
      <c r="D24" s="180">
        <v>7100</v>
      </c>
      <c r="E24" s="180">
        <v>6200</v>
      </c>
      <c r="F24" s="180">
        <v>2.5</v>
      </c>
      <c r="I24" s="185"/>
    </row>
    <row r="25" spans="1:9">
      <c r="A25" s="184"/>
      <c r="B25" s="179"/>
      <c r="C25" s="179"/>
      <c r="D25" s="179" t="s">
        <v>272</v>
      </c>
      <c r="E25" s="179" t="s">
        <v>273</v>
      </c>
      <c r="F25" s="179"/>
    </row>
    <row r="26" spans="1:9">
      <c r="A26" s="183">
        <v>5</v>
      </c>
      <c r="B26" s="180">
        <v>500</v>
      </c>
      <c r="C26" s="180">
        <v>540</v>
      </c>
      <c r="D26" s="180">
        <v>10600</v>
      </c>
      <c r="E26" s="180">
        <v>9700</v>
      </c>
      <c r="F26" s="180">
        <v>3</v>
      </c>
    </row>
    <row r="27" spans="1:9">
      <c r="A27" s="184"/>
      <c r="B27" s="179"/>
      <c r="C27" s="179"/>
      <c r="D27" s="179" t="s">
        <v>274</v>
      </c>
      <c r="E27" s="179" t="s">
        <v>275</v>
      </c>
      <c r="F27" s="179"/>
    </row>
    <row r="29" spans="1:9" ht="25.5" customHeight="1">
      <c r="A29" s="303" t="s">
        <v>277</v>
      </c>
      <c r="B29" s="303"/>
      <c r="C29" s="303"/>
      <c r="D29" s="303"/>
      <c r="E29" s="303"/>
      <c r="F29" s="303"/>
    </row>
    <row r="30" spans="1:9" ht="24.75" customHeight="1">
      <c r="A30" s="304"/>
      <c r="B30" s="304"/>
      <c r="C30" s="304"/>
      <c r="D30" s="304"/>
      <c r="E30" s="304"/>
      <c r="F30" s="304"/>
    </row>
    <row r="31" spans="1:9" ht="36" customHeight="1">
      <c r="A31" s="302" t="s">
        <v>278</v>
      </c>
      <c r="B31" s="307" t="s">
        <v>279</v>
      </c>
      <c r="C31" s="308"/>
      <c r="D31" s="307" t="s">
        <v>280</v>
      </c>
      <c r="E31" s="308"/>
      <c r="F31" s="302" t="s">
        <v>276</v>
      </c>
    </row>
    <row r="32" spans="1:9" ht="15" customHeight="1">
      <c r="A32" s="302"/>
      <c r="B32" s="177" t="s">
        <v>281</v>
      </c>
      <c r="C32" s="177" t="s">
        <v>283</v>
      </c>
      <c r="D32" s="177" t="s">
        <v>282</v>
      </c>
      <c r="E32" s="177" t="s">
        <v>283</v>
      </c>
      <c r="F32" s="302"/>
    </row>
    <row r="33" spans="1:6">
      <c r="A33" s="186" t="s">
        <v>306</v>
      </c>
      <c r="B33" s="177">
        <v>235</v>
      </c>
      <c r="C33" s="177">
        <v>24</v>
      </c>
      <c r="D33" s="177">
        <v>373</v>
      </c>
      <c r="E33" s="177">
        <v>38</v>
      </c>
      <c r="F33" s="177">
        <v>25</v>
      </c>
    </row>
    <row r="34" spans="1:6">
      <c r="A34" s="186" t="s">
        <v>307</v>
      </c>
      <c r="B34" s="177">
        <v>295</v>
      </c>
      <c r="C34" s="177">
        <v>30</v>
      </c>
      <c r="D34" s="177">
        <v>490</v>
      </c>
      <c r="E34" s="177">
        <v>50</v>
      </c>
      <c r="F34" s="177">
        <v>19</v>
      </c>
    </row>
    <row r="35" spans="1:6">
      <c r="A35" s="186" t="s">
        <v>308</v>
      </c>
      <c r="B35" s="177">
        <v>295</v>
      </c>
      <c r="C35" s="177">
        <v>30</v>
      </c>
      <c r="D35" s="177">
        <v>441</v>
      </c>
      <c r="E35" s="177">
        <v>45</v>
      </c>
      <c r="F35" s="177">
        <v>25</v>
      </c>
    </row>
    <row r="36" spans="1:6">
      <c r="A36" s="186" t="s">
        <v>309</v>
      </c>
      <c r="B36" s="177">
        <v>390</v>
      </c>
      <c r="C36" s="177">
        <v>40</v>
      </c>
      <c r="D36" s="177">
        <v>590</v>
      </c>
      <c r="E36" s="177">
        <v>60</v>
      </c>
      <c r="F36" s="177">
        <v>14</v>
      </c>
    </row>
    <row r="37" spans="1:6">
      <c r="A37" s="186" t="s">
        <v>310</v>
      </c>
      <c r="B37" s="177">
        <v>590</v>
      </c>
      <c r="C37" s="177">
        <v>60</v>
      </c>
      <c r="D37" s="177">
        <v>883</v>
      </c>
      <c r="E37" s="177">
        <v>90</v>
      </c>
      <c r="F37" s="177">
        <v>6</v>
      </c>
    </row>
    <row r="38" spans="1:6">
      <c r="A38" s="186" t="s">
        <v>311</v>
      </c>
      <c r="B38" s="177">
        <v>785</v>
      </c>
      <c r="C38" s="177">
        <v>80</v>
      </c>
      <c r="D38" s="177">
        <v>1030</v>
      </c>
      <c r="E38" s="177">
        <v>105</v>
      </c>
      <c r="F38" s="177">
        <v>7</v>
      </c>
    </row>
    <row r="39" spans="1:6">
      <c r="A39" s="186" t="s">
        <v>312</v>
      </c>
      <c r="B39" s="177">
        <v>980</v>
      </c>
      <c r="C39" s="177">
        <v>100</v>
      </c>
      <c r="D39" s="177">
        <v>1230</v>
      </c>
      <c r="E39" s="177">
        <v>125</v>
      </c>
      <c r="F39" s="177">
        <v>6</v>
      </c>
    </row>
    <row r="41" spans="1:6" ht="15.75">
      <c r="A41" s="187"/>
      <c r="B41" s="187"/>
      <c r="C41" s="187"/>
      <c r="D41" s="187"/>
      <c r="E41" s="187"/>
      <c r="F41" s="187"/>
    </row>
    <row r="42" spans="1:6" ht="16.5" customHeight="1">
      <c r="A42" s="299" t="s">
        <v>286</v>
      </c>
      <c r="B42" s="299"/>
      <c r="C42" s="299"/>
      <c r="D42" s="299"/>
      <c r="E42" s="299"/>
      <c r="F42" s="299"/>
    </row>
    <row r="43" spans="1:6" ht="41.25" customHeight="1">
      <c r="A43" s="296" t="s">
        <v>288</v>
      </c>
      <c r="B43" s="300" t="s">
        <v>287</v>
      </c>
      <c r="C43" s="301"/>
      <c r="D43" s="296" t="s">
        <v>291</v>
      </c>
      <c r="E43" s="296" t="s">
        <v>292</v>
      </c>
      <c r="F43" s="296" t="s">
        <v>293</v>
      </c>
    </row>
    <row r="44" spans="1:6" ht="25.5">
      <c r="A44" s="298"/>
      <c r="B44" s="177" t="s">
        <v>289</v>
      </c>
      <c r="C44" s="177" t="s">
        <v>290</v>
      </c>
      <c r="D44" s="298"/>
      <c r="E44" s="298"/>
      <c r="F44" s="298"/>
    </row>
    <row r="45" spans="1:6">
      <c r="A45" s="186">
        <v>6</v>
      </c>
      <c r="B45" s="177">
        <v>5.75</v>
      </c>
      <c r="C45" s="296" t="s">
        <v>294</v>
      </c>
      <c r="D45" s="177">
        <v>6.75</v>
      </c>
      <c r="E45" s="177">
        <v>5</v>
      </c>
      <c r="F45" s="177">
        <v>0.5</v>
      </c>
    </row>
    <row r="46" spans="1:6">
      <c r="A46" s="186">
        <v>8</v>
      </c>
      <c r="B46" s="177">
        <v>7.5</v>
      </c>
      <c r="C46" s="297"/>
      <c r="D46" s="188">
        <v>9</v>
      </c>
      <c r="E46" s="177">
        <v>5</v>
      </c>
      <c r="F46" s="177">
        <v>0.75</v>
      </c>
    </row>
    <row r="47" spans="1:6">
      <c r="A47" s="186">
        <v>10</v>
      </c>
      <c r="B47" s="177">
        <v>9.3000000000000007</v>
      </c>
      <c r="C47" s="297"/>
      <c r="D47" s="177">
        <v>11.3</v>
      </c>
      <c r="E47" s="177">
        <v>7</v>
      </c>
      <c r="F47" s="188">
        <v>1</v>
      </c>
    </row>
    <row r="48" spans="1:6">
      <c r="A48" s="186">
        <v>12</v>
      </c>
      <c r="B48" s="188">
        <v>11</v>
      </c>
      <c r="C48" s="297"/>
      <c r="D48" s="177">
        <v>13.5</v>
      </c>
      <c r="E48" s="177">
        <v>7</v>
      </c>
      <c r="F48" s="188">
        <v>1</v>
      </c>
    </row>
    <row r="49" spans="1:10">
      <c r="A49" s="186">
        <v>14</v>
      </c>
      <c r="B49" s="188">
        <v>13</v>
      </c>
      <c r="C49" s="297"/>
      <c r="D49" s="177">
        <v>15.5</v>
      </c>
      <c r="E49" s="177">
        <v>7</v>
      </c>
      <c r="F49" s="188">
        <v>1</v>
      </c>
    </row>
    <row r="50" spans="1:10">
      <c r="A50" s="186">
        <v>16</v>
      </c>
      <c r="B50" s="188">
        <v>15</v>
      </c>
      <c r="C50" s="297"/>
      <c r="D50" s="188">
        <v>18</v>
      </c>
      <c r="E50" s="177">
        <v>8</v>
      </c>
      <c r="F50" s="177">
        <v>1.5</v>
      </c>
    </row>
    <row r="51" spans="1:10">
      <c r="A51" s="186">
        <v>18</v>
      </c>
      <c r="B51" s="188">
        <v>17</v>
      </c>
      <c r="C51" s="297"/>
      <c r="D51" s="188">
        <v>20</v>
      </c>
      <c r="E51" s="177">
        <v>8</v>
      </c>
      <c r="F51" s="177">
        <v>1.5</v>
      </c>
    </row>
    <row r="52" spans="1:10">
      <c r="A52" s="186">
        <v>20</v>
      </c>
      <c r="B52" s="188">
        <v>19</v>
      </c>
      <c r="C52" s="298"/>
      <c r="D52" s="188">
        <v>22</v>
      </c>
      <c r="E52" s="177">
        <v>8</v>
      </c>
      <c r="F52" s="177">
        <v>1.5</v>
      </c>
    </row>
    <row r="53" spans="1:10">
      <c r="A53" s="186">
        <v>22</v>
      </c>
      <c r="B53" s="188">
        <v>21</v>
      </c>
      <c r="C53" s="296" t="s">
        <v>295</v>
      </c>
      <c r="D53" s="188">
        <v>24</v>
      </c>
      <c r="E53" s="177">
        <v>8</v>
      </c>
      <c r="F53" s="177">
        <v>1.5</v>
      </c>
    </row>
    <row r="54" spans="1:10">
      <c r="A54" s="186">
        <v>25</v>
      </c>
      <c r="B54" s="188">
        <v>24</v>
      </c>
      <c r="C54" s="298"/>
      <c r="D54" s="188">
        <v>27</v>
      </c>
      <c r="E54" s="177">
        <v>8</v>
      </c>
      <c r="F54" s="177">
        <v>1.5</v>
      </c>
    </row>
    <row r="55" spans="1:10">
      <c r="A55" s="186">
        <v>28</v>
      </c>
      <c r="B55" s="177">
        <v>26.5</v>
      </c>
      <c r="C55" s="296" t="s">
        <v>296</v>
      </c>
      <c r="D55" s="177">
        <v>30.5</v>
      </c>
      <c r="E55" s="177">
        <v>9</v>
      </c>
      <c r="F55" s="177">
        <v>1.5</v>
      </c>
    </row>
    <row r="56" spans="1:10">
      <c r="A56" s="186">
        <v>32</v>
      </c>
      <c r="B56" s="177">
        <v>30.5</v>
      </c>
      <c r="C56" s="297"/>
      <c r="D56" s="177">
        <v>34.5</v>
      </c>
      <c r="E56" s="177">
        <v>10</v>
      </c>
      <c r="F56" s="188">
        <v>2</v>
      </c>
    </row>
    <row r="57" spans="1:10">
      <c r="A57" s="186">
        <v>36</v>
      </c>
      <c r="B57" s="177">
        <v>34.5</v>
      </c>
      <c r="C57" s="297"/>
      <c r="D57" s="177">
        <v>39.5</v>
      </c>
      <c r="E57" s="177">
        <v>12</v>
      </c>
      <c r="F57" s="188">
        <v>2</v>
      </c>
    </row>
    <row r="58" spans="1:10">
      <c r="A58" s="186">
        <v>40</v>
      </c>
      <c r="B58" s="177">
        <v>38.5</v>
      </c>
      <c r="C58" s="297"/>
      <c r="D58" s="177">
        <v>43.5</v>
      </c>
      <c r="E58" s="177">
        <v>12</v>
      </c>
      <c r="F58" s="188">
        <v>2</v>
      </c>
    </row>
    <row r="59" spans="1:10">
      <c r="A59" s="186">
        <v>45</v>
      </c>
      <c r="B59" s="188">
        <v>43</v>
      </c>
      <c r="C59" s="297"/>
      <c r="D59" s="188">
        <v>49</v>
      </c>
      <c r="E59" s="177">
        <v>15</v>
      </c>
      <c r="F59" s="177">
        <v>2.5</v>
      </c>
    </row>
    <row r="60" spans="1:10">
      <c r="A60" s="186">
        <v>50</v>
      </c>
      <c r="B60" s="188">
        <v>48</v>
      </c>
      <c r="C60" s="298"/>
      <c r="D60" s="188">
        <v>54</v>
      </c>
      <c r="E60" s="177">
        <v>15</v>
      </c>
      <c r="F60" s="177">
        <v>2.5</v>
      </c>
    </row>
    <row r="61" spans="1:10">
      <c r="A61" s="186">
        <v>55</v>
      </c>
      <c r="B61" s="188">
        <v>53</v>
      </c>
      <c r="C61" s="296" t="s">
        <v>297</v>
      </c>
      <c r="D61" s="188">
        <v>59</v>
      </c>
      <c r="E61" s="177">
        <v>15</v>
      </c>
      <c r="F61" s="177">
        <v>2.5</v>
      </c>
      <c r="J61" s="176" t="s">
        <v>313</v>
      </c>
    </row>
    <row r="62" spans="1:10">
      <c r="A62" s="186">
        <v>60</v>
      </c>
      <c r="B62" s="188">
        <v>58</v>
      </c>
      <c r="C62" s="298"/>
      <c r="D62" s="188">
        <v>64</v>
      </c>
      <c r="E62" s="177">
        <v>15</v>
      </c>
      <c r="F62" s="177">
        <v>2.5</v>
      </c>
    </row>
    <row r="63" spans="1:10" ht="15" customHeight="1">
      <c r="A63" s="186">
        <v>70</v>
      </c>
      <c r="B63" s="188">
        <v>68</v>
      </c>
      <c r="C63" s="296" t="s">
        <v>298</v>
      </c>
      <c r="D63" s="188">
        <v>74</v>
      </c>
      <c r="E63" s="177">
        <v>15</v>
      </c>
      <c r="F63" s="177">
        <v>2.5</v>
      </c>
    </row>
    <row r="64" spans="1:10">
      <c r="A64" s="186">
        <v>80</v>
      </c>
      <c r="B64" s="177">
        <v>77.5</v>
      </c>
      <c r="C64" s="298"/>
      <c r="D64" s="177">
        <v>83.5</v>
      </c>
      <c r="E64" s="177">
        <v>15</v>
      </c>
      <c r="F64" s="177">
        <v>2.5</v>
      </c>
    </row>
    <row r="65" spans="1:10">
      <c r="A65" s="189"/>
      <c r="B65" s="189"/>
      <c r="C65" s="189"/>
      <c r="D65" s="189"/>
      <c r="E65" s="189"/>
      <c r="F65" s="189"/>
    </row>
    <row r="66" spans="1:10" ht="15.75">
      <c r="A66" s="299" t="s">
        <v>286</v>
      </c>
      <c r="B66" s="299"/>
      <c r="C66" s="299"/>
      <c r="D66" s="299"/>
      <c r="E66" s="299"/>
      <c r="F66" s="299"/>
    </row>
    <row r="67" spans="1:10" ht="38.25" customHeight="1">
      <c r="A67" s="296" t="s">
        <v>288</v>
      </c>
      <c r="B67" s="300" t="s">
        <v>302</v>
      </c>
      <c r="C67" s="301"/>
      <c r="D67" s="296" t="s">
        <v>305</v>
      </c>
      <c r="E67" s="296" t="s">
        <v>303</v>
      </c>
      <c r="F67" s="296" t="s">
        <v>304</v>
      </c>
    </row>
    <row r="68" spans="1:10" ht="25.5" customHeight="1">
      <c r="A68" s="298"/>
      <c r="B68" s="177" t="s">
        <v>289</v>
      </c>
      <c r="C68" s="177" t="s">
        <v>290</v>
      </c>
      <c r="D68" s="298"/>
      <c r="E68" s="298"/>
      <c r="F68" s="298"/>
    </row>
    <row r="69" spans="1:10">
      <c r="A69" s="186">
        <v>10</v>
      </c>
      <c r="B69" s="177">
        <v>8.6999999999999993</v>
      </c>
      <c r="C69" s="296" t="s">
        <v>299</v>
      </c>
      <c r="D69" s="177">
        <v>11.9</v>
      </c>
      <c r="E69" s="177">
        <v>10</v>
      </c>
      <c r="F69" s="177">
        <v>0.7</v>
      </c>
    </row>
    <row r="70" spans="1:10">
      <c r="A70" s="186">
        <v>12</v>
      </c>
      <c r="B70" s="177">
        <v>10.6</v>
      </c>
      <c r="C70" s="297"/>
      <c r="D70" s="177">
        <v>13.8</v>
      </c>
      <c r="E70" s="177">
        <v>10</v>
      </c>
      <c r="F70" s="177">
        <v>0.7</v>
      </c>
    </row>
    <row r="71" spans="1:10">
      <c r="A71" s="186">
        <v>14</v>
      </c>
      <c r="B71" s="177">
        <v>12.5</v>
      </c>
      <c r="C71" s="297"/>
      <c r="D71" s="177">
        <v>16.5</v>
      </c>
      <c r="E71" s="177">
        <v>12</v>
      </c>
      <c r="F71" s="188">
        <v>1</v>
      </c>
    </row>
    <row r="72" spans="1:10">
      <c r="A72" s="186">
        <v>16</v>
      </c>
      <c r="B72" s="177">
        <v>14.2</v>
      </c>
      <c r="C72" s="297"/>
      <c r="D72" s="177">
        <v>19.2</v>
      </c>
      <c r="E72" s="177">
        <v>12</v>
      </c>
      <c r="F72" s="188">
        <v>1</v>
      </c>
    </row>
    <row r="73" spans="1:10">
      <c r="A73" s="186">
        <v>18</v>
      </c>
      <c r="B73" s="177">
        <v>16.2</v>
      </c>
      <c r="C73" s="297"/>
      <c r="D73" s="177">
        <v>21.2</v>
      </c>
      <c r="E73" s="177">
        <v>12</v>
      </c>
      <c r="F73" s="188">
        <v>1</v>
      </c>
    </row>
    <row r="74" spans="1:10">
      <c r="A74" s="186">
        <v>20</v>
      </c>
      <c r="B74" s="177">
        <v>18.2</v>
      </c>
      <c r="C74" s="298"/>
      <c r="D74" s="177">
        <v>23.2</v>
      </c>
      <c r="E74" s="177">
        <v>12</v>
      </c>
      <c r="F74" s="188">
        <v>1</v>
      </c>
    </row>
    <row r="75" spans="1:10">
      <c r="A75" s="186">
        <v>22</v>
      </c>
      <c r="B75" s="177">
        <v>20.3</v>
      </c>
      <c r="C75" s="296" t="s">
        <v>300</v>
      </c>
      <c r="D75" s="177">
        <v>25.3</v>
      </c>
      <c r="E75" s="177">
        <v>12</v>
      </c>
      <c r="F75" s="188">
        <v>1</v>
      </c>
    </row>
    <row r="76" spans="1:10">
      <c r="A76" s="186">
        <v>25</v>
      </c>
      <c r="B76" s="177">
        <v>23.3</v>
      </c>
      <c r="C76" s="298"/>
      <c r="D76" s="177">
        <v>28.3</v>
      </c>
      <c r="E76" s="177">
        <v>14</v>
      </c>
      <c r="F76" s="177">
        <v>1.2</v>
      </c>
    </row>
    <row r="77" spans="1:10">
      <c r="A77" s="186">
        <v>28</v>
      </c>
      <c r="B77" s="177">
        <v>25.9</v>
      </c>
      <c r="C77" s="296" t="s">
        <v>301</v>
      </c>
      <c r="D77" s="177">
        <v>31.9</v>
      </c>
      <c r="E77" s="177">
        <v>14</v>
      </c>
      <c r="F77" s="177">
        <v>1.2</v>
      </c>
    </row>
    <row r="78" spans="1:10">
      <c r="A78" s="186">
        <v>32</v>
      </c>
      <c r="B78" s="177">
        <v>29.8</v>
      </c>
      <c r="C78" s="297"/>
      <c r="D78" s="177">
        <v>36.200000000000003</v>
      </c>
      <c r="E78" s="177">
        <v>16</v>
      </c>
      <c r="F78" s="177">
        <v>1.5</v>
      </c>
    </row>
    <row r="79" spans="1:10">
      <c r="A79" s="186">
        <v>36</v>
      </c>
      <c r="B79" s="177">
        <v>33.700000000000003</v>
      </c>
      <c r="C79" s="297"/>
      <c r="D79" s="177">
        <v>40.700000000000003</v>
      </c>
      <c r="E79" s="177">
        <v>18</v>
      </c>
      <c r="F79" s="177">
        <v>1.5</v>
      </c>
      <c r="J79" s="176" t="s">
        <v>314</v>
      </c>
    </row>
    <row r="80" spans="1:10">
      <c r="A80" s="186">
        <v>40</v>
      </c>
      <c r="B80" s="177">
        <v>37.6</v>
      </c>
      <c r="C80" s="298"/>
      <c r="D80" s="177">
        <v>44.6</v>
      </c>
      <c r="E80" s="177">
        <v>18</v>
      </c>
      <c r="F80" s="177">
        <v>1.5</v>
      </c>
    </row>
    <row r="81" spans="1:7">
      <c r="A81" s="189"/>
      <c r="B81" s="189"/>
      <c r="C81" s="189"/>
      <c r="D81" s="189"/>
      <c r="E81" s="189"/>
      <c r="F81" s="189"/>
      <c r="G81" s="190"/>
    </row>
    <row r="82" spans="1:7" ht="18" customHeight="1">
      <c r="A82" s="192" t="s">
        <v>315</v>
      </c>
      <c r="B82" s="306" t="s">
        <v>316</v>
      </c>
      <c r="C82" s="306"/>
      <c r="D82" s="306"/>
      <c r="E82" s="306"/>
      <c r="F82" s="306"/>
      <c r="G82" s="190"/>
    </row>
    <row r="83" spans="1:7">
      <c r="A83" s="189"/>
      <c r="B83" s="306" t="s">
        <v>317</v>
      </c>
      <c r="C83" s="306"/>
      <c r="D83" s="306"/>
      <c r="E83" s="306"/>
      <c r="F83" s="306"/>
      <c r="G83" s="190"/>
    </row>
    <row r="84" spans="1:7">
      <c r="A84" s="189"/>
      <c r="B84" s="306" t="s">
        <v>318</v>
      </c>
      <c r="C84" s="306"/>
      <c r="D84" s="306"/>
      <c r="E84" s="306"/>
      <c r="F84" s="306"/>
      <c r="G84" s="190"/>
    </row>
    <row r="85" spans="1:7">
      <c r="A85" s="189"/>
      <c r="B85" s="306" t="s">
        <v>319</v>
      </c>
      <c r="C85" s="306"/>
      <c r="D85" s="306"/>
      <c r="E85" s="306"/>
      <c r="F85" s="306"/>
      <c r="G85" s="190"/>
    </row>
    <row r="86" spans="1:7">
      <c r="A86" s="189"/>
      <c r="B86" s="305" t="s">
        <v>320</v>
      </c>
      <c r="C86" s="305"/>
      <c r="D86" s="305"/>
      <c r="E86" s="305"/>
      <c r="F86" s="305"/>
      <c r="G86" s="256"/>
    </row>
    <row r="87" spans="1:7">
      <c r="A87" s="189"/>
      <c r="B87" s="191"/>
      <c r="C87" s="191"/>
      <c r="D87" s="191"/>
      <c r="E87" s="191"/>
      <c r="F87" s="191"/>
      <c r="G87" s="190"/>
    </row>
    <row r="88" spans="1:7">
      <c r="A88" s="189"/>
      <c r="B88" s="189"/>
      <c r="C88" s="189"/>
      <c r="D88" s="189"/>
      <c r="E88" s="189"/>
      <c r="F88" s="189"/>
      <c r="G88" s="190"/>
    </row>
    <row r="89" spans="1:7">
      <c r="A89" s="189"/>
      <c r="B89" s="189"/>
      <c r="C89" s="189"/>
      <c r="D89" s="189"/>
      <c r="E89" s="189"/>
      <c r="F89" s="189"/>
      <c r="G89" s="190"/>
    </row>
    <row r="90" spans="1:7">
      <c r="A90" s="189"/>
      <c r="B90" s="189"/>
      <c r="C90" s="189"/>
      <c r="D90" s="189"/>
      <c r="E90" s="189"/>
      <c r="F90" s="189"/>
      <c r="G90" s="190"/>
    </row>
    <row r="91" spans="1:7">
      <c r="A91" s="189"/>
      <c r="B91" s="189"/>
      <c r="C91" s="189"/>
      <c r="D91" s="189"/>
      <c r="E91" s="189"/>
      <c r="F91" s="189"/>
      <c r="G91" s="190"/>
    </row>
    <row r="92" spans="1:7">
      <c r="A92" s="189"/>
      <c r="B92" s="189"/>
      <c r="C92" s="189"/>
      <c r="D92" s="189"/>
      <c r="E92" s="189"/>
      <c r="F92" s="189"/>
      <c r="G92" s="190"/>
    </row>
    <row r="93" spans="1:7">
      <c r="A93" s="189"/>
      <c r="B93" s="189"/>
      <c r="C93" s="189"/>
      <c r="D93" s="189"/>
      <c r="E93" s="189"/>
      <c r="F93" s="189"/>
      <c r="G93" s="190"/>
    </row>
    <row r="94" spans="1:7">
      <c r="A94" s="189"/>
      <c r="B94" s="189"/>
      <c r="C94" s="189"/>
      <c r="D94" s="189"/>
      <c r="E94" s="189"/>
      <c r="F94" s="189"/>
      <c r="G94" s="190"/>
    </row>
    <row r="95" spans="1:7">
      <c r="A95" s="189"/>
      <c r="B95" s="189"/>
      <c r="C95" s="189"/>
      <c r="D95" s="189"/>
      <c r="E95" s="189"/>
      <c r="F95" s="189"/>
      <c r="G95" s="190"/>
    </row>
    <row r="96" spans="1:7">
      <c r="A96" s="189"/>
      <c r="B96" s="189"/>
      <c r="C96" s="189"/>
      <c r="D96" s="189"/>
      <c r="E96" s="189"/>
      <c r="F96" s="189"/>
      <c r="G96" s="190"/>
    </row>
    <row r="97" spans="1:7">
      <c r="A97" s="189"/>
      <c r="B97" s="189"/>
      <c r="C97" s="189"/>
      <c r="D97" s="189"/>
      <c r="E97" s="189"/>
      <c r="F97" s="189"/>
      <c r="G97" s="190"/>
    </row>
    <row r="98" spans="1:7">
      <c r="A98" s="189"/>
      <c r="B98" s="189"/>
      <c r="C98" s="189"/>
      <c r="D98" s="189"/>
      <c r="E98" s="189"/>
      <c r="F98" s="189"/>
      <c r="G98" s="190"/>
    </row>
    <row r="99" spans="1:7">
      <c r="A99" s="189"/>
      <c r="B99" s="189"/>
      <c r="C99" s="189"/>
      <c r="D99" s="189"/>
      <c r="E99" s="189"/>
      <c r="F99" s="189"/>
      <c r="G99" s="190"/>
    </row>
    <row r="100" spans="1:7">
      <c r="A100" s="189"/>
      <c r="B100" s="189"/>
      <c r="C100" s="189"/>
      <c r="D100" s="189"/>
      <c r="E100" s="189"/>
      <c r="F100" s="189"/>
      <c r="G100" s="190"/>
    </row>
    <row r="101" spans="1:7">
      <c r="A101" s="190"/>
      <c r="B101" s="190"/>
      <c r="C101" s="190"/>
      <c r="D101" s="190"/>
      <c r="E101" s="190"/>
      <c r="F101" s="190"/>
      <c r="G101" s="190"/>
    </row>
    <row r="102" spans="1:7">
      <c r="A102" s="190"/>
      <c r="B102" s="190"/>
      <c r="C102" s="190"/>
      <c r="D102" s="190"/>
      <c r="E102" s="190"/>
      <c r="F102" s="190"/>
      <c r="G102" s="190"/>
    </row>
  </sheetData>
  <sheetProtection password="C796" sheet="1" objects="1"/>
  <mergeCells count="44">
    <mergeCell ref="B86:G86"/>
    <mergeCell ref="B82:F82"/>
    <mergeCell ref="B83:F83"/>
    <mergeCell ref="B84:F84"/>
    <mergeCell ref="B85:F85"/>
    <mergeCell ref="D31:E31"/>
    <mergeCell ref="F31:F32"/>
    <mergeCell ref="B31:C31"/>
    <mergeCell ref="F67:F68"/>
    <mergeCell ref="C61:C62"/>
    <mergeCell ref="A20:A21"/>
    <mergeCell ref="B20:B21"/>
    <mergeCell ref="C20:C21"/>
    <mergeCell ref="D20:D21"/>
    <mergeCell ref="E20:E21"/>
    <mergeCell ref="F20:F21"/>
    <mergeCell ref="A29:F30"/>
    <mergeCell ref="F43:F44"/>
    <mergeCell ref="E3:E4"/>
    <mergeCell ref="F3:F4"/>
    <mergeCell ref="A1:F2"/>
    <mergeCell ref="A18:F19"/>
    <mergeCell ref="A3:A4"/>
    <mergeCell ref="B3:B4"/>
    <mergeCell ref="C3:C4"/>
    <mergeCell ref="D3:D4"/>
    <mergeCell ref="A31:A32"/>
    <mergeCell ref="C45:C52"/>
    <mergeCell ref="C53:C54"/>
    <mergeCell ref="C55:C60"/>
    <mergeCell ref="A42:F42"/>
    <mergeCell ref="A43:A44"/>
    <mergeCell ref="B43:C43"/>
    <mergeCell ref="D43:D44"/>
    <mergeCell ref="E43:E44"/>
    <mergeCell ref="C69:C74"/>
    <mergeCell ref="C75:C76"/>
    <mergeCell ref="C77:C80"/>
    <mergeCell ref="C63:C64"/>
    <mergeCell ref="A66:F66"/>
    <mergeCell ref="A67:A68"/>
    <mergeCell ref="B67:C67"/>
    <mergeCell ref="D67:D68"/>
    <mergeCell ref="E67:E68"/>
  </mergeCells>
  <phoneticPr fontId="56" type="noConversion"/>
  <pageMargins left="0.75" right="0.75" top="1" bottom="1" header="0.5" footer="0.5"/>
  <pageSetup paperSize="9" orientation="portrait" horizontalDpi="180" verticalDpi="18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R62"/>
  <sheetViews>
    <sheetView workbookViewId="0">
      <selection activeCell="L66" sqref="L66"/>
    </sheetView>
  </sheetViews>
  <sheetFormatPr defaultRowHeight="12.75"/>
  <cols>
    <col min="1" max="1" width="4.28515625" customWidth="1"/>
    <col min="2" max="2" width="5" customWidth="1"/>
    <col min="3" max="3" width="5.42578125" customWidth="1"/>
    <col min="4" max="4" width="5" customWidth="1"/>
    <col min="5" max="11" width="5.42578125" customWidth="1"/>
    <col min="12" max="12" width="9.7109375" style="52" customWidth="1"/>
    <col min="13" max="13" width="10.42578125" style="1" customWidth="1"/>
    <col min="14" max="14" width="13" style="1" customWidth="1"/>
    <col min="16" max="16" width="12.7109375" customWidth="1"/>
    <col min="18" max="18" width="12.7109375" customWidth="1"/>
  </cols>
  <sheetData>
    <row r="1" spans="1:14">
      <c r="A1" s="51"/>
      <c r="B1" s="51"/>
      <c r="N1" s="1" t="s">
        <v>72</v>
      </c>
    </row>
    <row r="2" spans="1:14">
      <c r="A2" s="51"/>
      <c r="B2" s="51"/>
    </row>
    <row r="3" spans="1:14" s="54" customFormat="1" ht="20.25">
      <c r="A3" s="244" t="s">
        <v>1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</row>
    <row r="4" spans="1:14" s="54" customFormat="1" ht="18.75">
      <c r="A4" s="309" t="s">
        <v>236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</row>
    <row r="5" spans="1:14" s="57" customFormat="1" ht="15.75">
      <c r="A5" s="3" t="s">
        <v>29</v>
      </c>
      <c r="B5" s="3"/>
      <c r="L5" s="59"/>
      <c r="M5" s="60"/>
      <c r="N5" s="60"/>
    </row>
    <row r="6" spans="1:14" s="57" customFormat="1" ht="15.75">
      <c r="A6" s="3"/>
      <c r="B6" s="3"/>
      <c r="L6" s="59"/>
      <c r="M6" s="60"/>
      <c r="N6" s="60"/>
    </row>
    <row r="7" spans="1:14" s="57" customFormat="1" ht="15.75">
      <c r="A7" s="3" t="s">
        <v>237</v>
      </c>
      <c r="B7" s="3"/>
      <c r="L7" s="59"/>
      <c r="M7" s="60"/>
      <c r="N7" s="60"/>
    </row>
    <row r="8" spans="1:14" s="61" customFormat="1" ht="15.75">
      <c r="L8" s="62"/>
      <c r="M8" s="63"/>
      <c r="N8" s="63"/>
    </row>
    <row r="9" spans="1:14" s="57" customFormat="1" ht="15.75">
      <c r="A9" s="4" t="s">
        <v>2</v>
      </c>
      <c r="B9" s="4"/>
      <c r="L9" s="59"/>
      <c r="M9" s="60"/>
      <c r="N9" s="60"/>
    </row>
    <row r="10" spans="1:14" s="6" customFormat="1" ht="15">
      <c r="A10" s="5" t="s">
        <v>238</v>
      </c>
      <c r="B10" s="5"/>
      <c r="L10" s="64"/>
      <c r="M10" s="65"/>
      <c r="N10" s="65"/>
    </row>
    <row r="11" spans="1:14" s="6" customFormat="1" ht="15">
      <c r="A11" s="6" t="s">
        <v>239</v>
      </c>
      <c r="L11" s="64"/>
      <c r="M11" s="65"/>
      <c r="N11" s="65"/>
    </row>
    <row r="12" spans="1:14" s="6" customFormat="1" ht="15">
      <c r="A12" s="6" t="s">
        <v>240</v>
      </c>
      <c r="L12" s="64"/>
      <c r="M12" s="65"/>
      <c r="N12" s="65"/>
    </row>
    <row r="13" spans="1:14" s="57" customFormat="1" ht="15.75">
      <c r="A13" s="3" t="s">
        <v>4</v>
      </c>
      <c r="B13" s="3"/>
      <c r="L13" s="59"/>
      <c r="M13" s="60"/>
      <c r="N13" s="60"/>
    </row>
    <row r="14" spans="1:14" s="6" customFormat="1" ht="15">
      <c r="A14" s="6" t="s">
        <v>241</v>
      </c>
      <c r="L14" s="64"/>
      <c r="M14" s="65"/>
      <c r="N14" s="65"/>
    </row>
    <row r="15" spans="1:14" s="6" customFormat="1" ht="15">
      <c r="A15" s="5" t="s">
        <v>242</v>
      </c>
      <c r="B15" s="5"/>
      <c r="L15" s="64"/>
      <c r="M15" s="65"/>
      <c r="N15" s="65"/>
    </row>
    <row r="16" spans="1:14" s="6" customFormat="1" ht="15">
      <c r="A16" s="5" t="s">
        <v>243</v>
      </c>
      <c r="B16" s="5"/>
      <c r="L16" s="64"/>
      <c r="M16" s="65"/>
      <c r="N16" s="65"/>
    </row>
    <row r="17" spans="1:18" s="57" customFormat="1" ht="15.75">
      <c r="A17" s="3" t="s">
        <v>5</v>
      </c>
      <c r="B17" s="3"/>
      <c r="L17" s="59"/>
      <c r="M17" s="60"/>
      <c r="N17" s="60"/>
    </row>
    <row r="18" spans="1:18" s="57" customFormat="1" ht="9.75" customHeight="1">
      <c r="A18" s="3"/>
      <c r="B18" s="3"/>
      <c r="L18" s="59"/>
      <c r="M18" s="60"/>
      <c r="N18" s="60"/>
    </row>
    <row r="19" spans="1:18" s="6" customFormat="1" ht="22.5" customHeight="1">
      <c r="A19" s="66" t="s">
        <v>74</v>
      </c>
      <c r="B19" s="310" t="s">
        <v>244</v>
      </c>
      <c r="C19" s="311"/>
      <c r="D19" s="311"/>
      <c r="E19" s="311"/>
      <c r="F19" s="311"/>
      <c r="G19" s="311"/>
      <c r="H19" s="311"/>
      <c r="I19" s="311"/>
      <c r="J19" s="311"/>
      <c r="K19" s="312"/>
      <c r="L19" s="251" t="s">
        <v>245</v>
      </c>
      <c r="M19" s="251" t="s">
        <v>246</v>
      </c>
      <c r="N19" s="69" t="s">
        <v>78</v>
      </c>
    </row>
    <row r="20" spans="1:18" s="6" customFormat="1" ht="15">
      <c r="A20" s="70"/>
      <c r="B20" s="128">
        <v>1</v>
      </c>
      <c r="C20" s="128">
        <v>2</v>
      </c>
      <c r="D20" s="128">
        <v>3</v>
      </c>
      <c r="E20" s="128">
        <v>4</v>
      </c>
      <c r="F20" s="128">
        <v>5</v>
      </c>
      <c r="G20" s="128">
        <v>6</v>
      </c>
      <c r="H20" s="128">
        <v>7</v>
      </c>
      <c r="I20" s="128">
        <v>8</v>
      </c>
      <c r="J20" s="128">
        <v>9</v>
      </c>
      <c r="K20" s="128">
        <v>10</v>
      </c>
      <c r="L20" s="252"/>
      <c r="M20" s="252"/>
      <c r="N20" s="74"/>
      <c r="P20" s="5"/>
      <c r="Q20" s="5"/>
      <c r="R20" s="5"/>
    </row>
    <row r="21" spans="1:18" s="57" customFormat="1" ht="15.75" hidden="1">
      <c r="A21" s="75"/>
      <c r="B21" s="76" t="s">
        <v>247</v>
      </c>
      <c r="C21" s="77"/>
      <c r="D21" s="78"/>
      <c r="E21" s="78"/>
      <c r="F21" s="78"/>
      <c r="G21" s="78"/>
      <c r="H21" s="78"/>
      <c r="I21" s="78"/>
      <c r="J21" s="78"/>
      <c r="K21" s="78"/>
      <c r="L21" s="80"/>
      <c r="M21" s="82"/>
      <c r="N21" s="83"/>
      <c r="P21" s="243"/>
      <c r="Q21" s="243"/>
      <c r="R21" s="243"/>
    </row>
    <row r="22" spans="1:18" s="57" customFormat="1" ht="19.5" hidden="1" thickBot="1">
      <c r="A22" s="168" t="s">
        <v>248</v>
      </c>
      <c r="B22" s="169">
        <v>10.5</v>
      </c>
      <c r="C22" s="170">
        <v>11</v>
      </c>
      <c r="D22" s="170">
        <v>12.3</v>
      </c>
      <c r="E22" s="170">
        <v>9.9</v>
      </c>
      <c r="F22" s="170">
        <v>12.1</v>
      </c>
      <c r="G22" s="170">
        <v>9.8000000000000007</v>
      </c>
      <c r="H22" s="170">
        <v>11.3</v>
      </c>
      <c r="I22" s="170">
        <v>11.2</v>
      </c>
      <c r="J22" s="170">
        <v>10.9</v>
      </c>
      <c r="K22" s="169">
        <v>12</v>
      </c>
      <c r="L22" s="171">
        <f>AVERAGE(B22:K22)</f>
        <v>11.1</v>
      </c>
      <c r="M22" s="18"/>
      <c r="N22" s="83"/>
      <c r="O22" s="90"/>
      <c r="P22" s="91"/>
      <c r="Q22" s="21"/>
      <c r="R22" s="21"/>
    </row>
    <row r="23" spans="1:18" s="57" customFormat="1" ht="19.5" hidden="1" thickBot="1">
      <c r="A23" s="168" t="s">
        <v>248</v>
      </c>
      <c r="B23" s="169">
        <v>10.5</v>
      </c>
      <c r="C23" s="170">
        <v>11</v>
      </c>
      <c r="D23" s="170">
        <v>12.3</v>
      </c>
      <c r="E23" s="170">
        <v>9.9</v>
      </c>
      <c r="F23" s="170">
        <v>12.1</v>
      </c>
      <c r="G23" s="170">
        <v>9.8000000000000007</v>
      </c>
      <c r="H23" s="170">
        <v>11.3</v>
      </c>
      <c r="I23" s="170">
        <v>11.2</v>
      </c>
      <c r="J23" s="170">
        <v>10.9</v>
      </c>
      <c r="K23" s="169">
        <v>12</v>
      </c>
      <c r="L23" s="171">
        <f>AVERAGE(B23:K23)</f>
        <v>11.1</v>
      </c>
      <c r="M23" s="18"/>
      <c r="N23" s="83"/>
      <c r="O23" s="90"/>
      <c r="P23" s="21"/>
      <c r="Q23" s="21"/>
      <c r="R23" s="21"/>
    </row>
    <row r="24" spans="1:18" s="57" customFormat="1" ht="19.5" hidden="1" thickBot="1">
      <c r="A24" s="168" t="s">
        <v>248</v>
      </c>
      <c r="B24" s="169">
        <v>10.5</v>
      </c>
      <c r="C24" s="170">
        <v>11</v>
      </c>
      <c r="D24" s="170">
        <v>12.3</v>
      </c>
      <c r="E24" s="170">
        <v>9.9</v>
      </c>
      <c r="F24" s="170">
        <v>12.1</v>
      </c>
      <c r="G24" s="170">
        <v>9.8000000000000007</v>
      </c>
      <c r="H24" s="170">
        <v>11.3</v>
      </c>
      <c r="I24" s="170">
        <v>11.2</v>
      </c>
      <c r="J24" s="170">
        <v>10.9</v>
      </c>
      <c r="K24" s="169">
        <v>12</v>
      </c>
      <c r="L24" s="171">
        <f>AVERAGE(B24:K24)</f>
        <v>11.1</v>
      </c>
      <c r="M24" s="18"/>
      <c r="N24" s="83"/>
      <c r="O24" s="90"/>
      <c r="P24" s="21"/>
      <c r="Q24" s="21"/>
      <c r="R24" s="21"/>
    </row>
    <row r="25" spans="1:18" s="57" customFormat="1" ht="19.5" hidden="1" thickBot="1">
      <c r="A25" s="168" t="s">
        <v>248</v>
      </c>
      <c r="B25" s="169">
        <v>10.5</v>
      </c>
      <c r="C25" s="170">
        <v>11</v>
      </c>
      <c r="D25" s="170">
        <v>12.3</v>
      </c>
      <c r="E25" s="170">
        <v>9.9</v>
      </c>
      <c r="F25" s="170">
        <v>12.1</v>
      </c>
      <c r="G25" s="170">
        <v>9.8000000000000007</v>
      </c>
      <c r="H25" s="170">
        <v>11.3</v>
      </c>
      <c r="I25" s="170">
        <v>11.2</v>
      </c>
      <c r="J25" s="170">
        <v>10.9</v>
      </c>
      <c r="K25" s="169">
        <v>12</v>
      </c>
      <c r="L25" s="171">
        <f>AVERAGE(B25:K25)</f>
        <v>11.1</v>
      </c>
      <c r="M25" s="18"/>
      <c r="N25" s="83"/>
      <c r="O25" s="90"/>
      <c r="P25" s="21"/>
      <c r="Q25" s="21"/>
      <c r="R25" s="21"/>
    </row>
    <row r="26" spans="1:18" s="57" customFormat="1" ht="15.75" hidden="1">
      <c r="A26" s="93"/>
      <c r="B26" s="94" t="s">
        <v>82</v>
      </c>
      <c r="C26" s="110"/>
      <c r="D26" s="111"/>
      <c r="E26" s="111"/>
      <c r="F26" s="111"/>
      <c r="G26" s="111"/>
      <c r="H26" s="111"/>
      <c r="I26" s="111"/>
      <c r="J26" s="111"/>
      <c r="K26" s="111"/>
      <c r="L26" s="97"/>
      <c r="M26" s="98"/>
      <c r="N26" s="99"/>
      <c r="O26" s="100"/>
      <c r="P26" s="90"/>
      <c r="Q26" s="101"/>
      <c r="R26" s="101"/>
    </row>
    <row r="27" spans="1:18" s="57" customFormat="1" ht="19.5" hidden="1" thickBot="1">
      <c r="A27" s="168" t="s">
        <v>248</v>
      </c>
      <c r="B27" s="169">
        <v>10.5</v>
      </c>
      <c r="C27" s="170">
        <v>11</v>
      </c>
      <c r="D27" s="170">
        <v>12.3</v>
      </c>
      <c r="E27" s="170">
        <v>9.9</v>
      </c>
      <c r="F27" s="170">
        <v>12.1</v>
      </c>
      <c r="G27" s="170">
        <v>9.8000000000000007</v>
      </c>
      <c r="H27" s="170">
        <v>11.3</v>
      </c>
      <c r="I27" s="170">
        <v>11.2</v>
      </c>
      <c r="J27" s="170">
        <v>10.9</v>
      </c>
      <c r="K27" s="169">
        <v>12</v>
      </c>
      <c r="L27" s="172">
        <f>AVERAGE(B27:K27)</f>
        <v>11.1</v>
      </c>
      <c r="M27" s="173"/>
      <c r="N27" s="102"/>
      <c r="O27" s="100"/>
      <c r="P27" s="21"/>
      <c r="Q27" s="21"/>
      <c r="R27" s="21"/>
    </row>
    <row r="28" spans="1:18" s="57" customFormat="1" ht="19.5" hidden="1" thickBot="1">
      <c r="A28" s="168" t="s">
        <v>248</v>
      </c>
      <c r="B28" s="169">
        <v>10.5</v>
      </c>
      <c r="C28" s="170">
        <v>11</v>
      </c>
      <c r="D28" s="170">
        <v>12.3</v>
      </c>
      <c r="E28" s="170">
        <v>9.9</v>
      </c>
      <c r="F28" s="170">
        <v>12.1</v>
      </c>
      <c r="G28" s="170">
        <v>9.8000000000000007</v>
      </c>
      <c r="H28" s="170">
        <v>11.3</v>
      </c>
      <c r="I28" s="170">
        <v>11.2</v>
      </c>
      <c r="J28" s="170">
        <v>10.9</v>
      </c>
      <c r="K28" s="169">
        <v>12</v>
      </c>
      <c r="L28" s="172">
        <f>AVERAGE(B28:K28)</f>
        <v>11.1</v>
      </c>
      <c r="M28" s="173"/>
      <c r="N28" s="102"/>
      <c r="O28" s="100"/>
      <c r="P28" s="21"/>
      <c r="Q28" s="21"/>
      <c r="R28" s="21"/>
    </row>
    <row r="29" spans="1:18" s="57" customFormat="1" ht="15.75" hidden="1">
      <c r="A29" s="93"/>
      <c r="B29" s="94" t="s">
        <v>83</v>
      </c>
      <c r="C29" s="95"/>
      <c r="D29" s="96"/>
      <c r="E29" s="96"/>
      <c r="F29" s="96"/>
      <c r="G29" s="111"/>
      <c r="H29" s="111"/>
      <c r="I29" s="111"/>
      <c r="J29" s="111"/>
      <c r="K29" s="111"/>
      <c r="L29" s="97"/>
      <c r="M29" s="98"/>
      <c r="N29" s="99"/>
      <c r="O29" s="100"/>
      <c r="P29" s="90"/>
      <c r="Q29" s="101"/>
      <c r="R29" s="101"/>
    </row>
    <row r="30" spans="1:18" s="57" customFormat="1" ht="19.5" hidden="1" thickBot="1">
      <c r="A30" s="168" t="s">
        <v>248</v>
      </c>
      <c r="B30" s="169">
        <v>10.5</v>
      </c>
      <c r="C30" s="170">
        <v>11</v>
      </c>
      <c r="D30" s="170">
        <v>12.3</v>
      </c>
      <c r="E30" s="170">
        <v>9.9</v>
      </c>
      <c r="F30" s="170">
        <v>12.1</v>
      </c>
      <c r="G30" s="170">
        <v>9.8000000000000007</v>
      </c>
      <c r="H30" s="170">
        <v>11.3</v>
      </c>
      <c r="I30" s="170">
        <v>11.2</v>
      </c>
      <c r="J30" s="170">
        <v>10.9</v>
      </c>
      <c r="K30" s="169">
        <v>12</v>
      </c>
      <c r="L30" s="172">
        <f>AVERAGE(B30:K30)</f>
        <v>11.1</v>
      </c>
      <c r="M30" s="173"/>
      <c r="N30" s="102"/>
      <c r="O30" s="100"/>
      <c r="P30" s="21"/>
      <c r="Q30" s="21"/>
      <c r="R30" s="21"/>
    </row>
    <row r="31" spans="1:18" s="57" customFormat="1" ht="19.5" hidden="1" thickBot="1">
      <c r="A31" s="168" t="s">
        <v>248</v>
      </c>
      <c r="B31" s="169">
        <v>10.5</v>
      </c>
      <c r="C31" s="170">
        <v>11</v>
      </c>
      <c r="D31" s="170">
        <v>12.3</v>
      </c>
      <c r="E31" s="170">
        <v>9.9</v>
      </c>
      <c r="F31" s="170">
        <v>12.1</v>
      </c>
      <c r="G31" s="170">
        <v>9.8000000000000007</v>
      </c>
      <c r="H31" s="170">
        <v>11.3</v>
      </c>
      <c r="I31" s="170">
        <v>11.2</v>
      </c>
      <c r="J31" s="170">
        <v>10.9</v>
      </c>
      <c r="K31" s="169">
        <v>12</v>
      </c>
      <c r="L31" s="172">
        <f>AVERAGE(B31:K31)</f>
        <v>11.1</v>
      </c>
      <c r="M31" s="173"/>
      <c r="N31" s="102"/>
      <c r="O31" s="100"/>
      <c r="P31" s="21"/>
      <c r="Q31" s="21"/>
      <c r="R31" s="21"/>
    </row>
    <row r="32" spans="1:18" s="57" customFormat="1" ht="16.5" thickBot="1">
      <c r="A32" s="93"/>
      <c r="B32" s="94" t="s">
        <v>84</v>
      </c>
      <c r="C32" s="95"/>
      <c r="D32" s="96"/>
      <c r="E32" s="96"/>
      <c r="F32" s="96"/>
      <c r="G32" s="111"/>
      <c r="H32" s="111"/>
      <c r="I32" s="111"/>
      <c r="J32" s="111"/>
      <c r="K32" s="111"/>
      <c r="L32" s="97"/>
      <c r="M32" s="98"/>
      <c r="N32" s="99"/>
      <c r="O32" s="100"/>
      <c r="P32" s="90"/>
      <c r="Q32" s="101"/>
      <c r="R32" s="101"/>
    </row>
    <row r="33" spans="1:18" s="57" customFormat="1" ht="19.5" thickBot="1">
      <c r="A33" s="168" t="s">
        <v>248</v>
      </c>
      <c r="B33" s="169">
        <v>8.6</v>
      </c>
      <c r="C33" s="170">
        <v>8.8000000000000007</v>
      </c>
      <c r="D33" s="170">
        <v>8.8000000000000007</v>
      </c>
      <c r="E33" s="170">
        <v>8.6999999999999993</v>
      </c>
      <c r="F33" s="170">
        <v>8.8000000000000007</v>
      </c>
      <c r="G33" s="170">
        <v>8.9</v>
      </c>
      <c r="H33" s="170">
        <v>8.8000000000000007</v>
      </c>
      <c r="I33" s="170">
        <v>8.8000000000000007</v>
      </c>
      <c r="J33" s="170">
        <v>8.6999999999999993</v>
      </c>
      <c r="K33" s="169">
        <v>8.9</v>
      </c>
      <c r="L33" s="172">
        <f>AVERAGE(B33:K33)</f>
        <v>8.7800000000000011</v>
      </c>
      <c r="M33" s="173">
        <v>8.8000000000000007</v>
      </c>
      <c r="N33" s="102"/>
      <c r="O33" s="100"/>
      <c r="P33" s="21"/>
      <c r="Q33" s="21"/>
      <c r="R33" s="21"/>
    </row>
    <row r="34" spans="1:18" s="57" customFormat="1" ht="19.5" thickBot="1">
      <c r="A34" s="168" t="s">
        <v>248</v>
      </c>
      <c r="B34" s="169">
        <v>8.5</v>
      </c>
      <c r="C34" s="170">
        <v>8.8000000000000007</v>
      </c>
      <c r="D34" s="170">
        <v>8.9</v>
      </c>
      <c r="E34" s="170">
        <v>8.9</v>
      </c>
      <c r="F34" s="170">
        <v>8.6999999999999993</v>
      </c>
      <c r="G34" s="170">
        <v>8.6999999999999993</v>
      </c>
      <c r="H34" s="170">
        <v>8.9</v>
      </c>
      <c r="I34" s="170">
        <v>8.9</v>
      </c>
      <c r="J34" s="170">
        <v>8.6</v>
      </c>
      <c r="K34" s="169">
        <v>8.9</v>
      </c>
      <c r="L34" s="172">
        <f>AVERAGE(B34:K34)</f>
        <v>8.7799999999999994</v>
      </c>
      <c r="M34" s="173">
        <v>8.8000000000000007</v>
      </c>
      <c r="N34" s="102"/>
      <c r="O34" s="100"/>
      <c r="P34" s="21"/>
      <c r="Q34" s="21"/>
      <c r="R34" s="21"/>
    </row>
    <row r="35" spans="1:18" s="57" customFormat="1" ht="15.75" hidden="1">
      <c r="A35" s="106"/>
      <c r="B35" s="76" t="s">
        <v>85</v>
      </c>
      <c r="C35" s="77"/>
      <c r="D35" s="78"/>
      <c r="E35" s="78"/>
      <c r="F35" s="78"/>
      <c r="G35" s="78"/>
      <c r="H35" s="78"/>
      <c r="I35" s="78"/>
      <c r="J35" s="78"/>
      <c r="K35" s="78"/>
      <c r="L35" s="107"/>
      <c r="M35" s="98"/>
      <c r="N35" s="83"/>
      <c r="O35" s="100"/>
      <c r="P35" s="90"/>
      <c r="Q35" s="101"/>
      <c r="R35" s="101"/>
    </row>
    <row r="36" spans="1:18" s="57" customFormat="1" ht="19.5" hidden="1" thickBot="1">
      <c r="A36" s="168" t="s">
        <v>248</v>
      </c>
      <c r="B36" s="169">
        <v>10.5</v>
      </c>
      <c r="C36" s="170">
        <v>11</v>
      </c>
      <c r="D36" s="170">
        <v>12.3</v>
      </c>
      <c r="E36" s="170">
        <v>9.9</v>
      </c>
      <c r="F36" s="170">
        <v>12.1</v>
      </c>
      <c r="G36" s="170">
        <v>9.8000000000000007</v>
      </c>
      <c r="H36" s="170">
        <v>11.3</v>
      </c>
      <c r="I36" s="170">
        <v>11.2</v>
      </c>
      <c r="J36" s="170">
        <v>10.9</v>
      </c>
      <c r="K36" s="169">
        <v>12</v>
      </c>
      <c r="L36" s="172">
        <f>AVERAGE(B36:K36)</f>
        <v>11.1</v>
      </c>
      <c r="M36" s="173"/>
      <c r="N36" s="85"/>
      <c r="O36" s="100"/>
      <c r="P36" s="21"/>
      <c r="Q36" s="21"/>
      <c r="R36" s="21"/>
    </row>
    <row r="37" spans="1:18" s="57" customFormat="1" ht="19.5" hidden="1" thickBot="1">
      <c r="A37" s="168" t="s">
        <v>248</v>
      </c>
      <c r="B37" s="169">
        <v>10.5</v>
      </c>
      <c r="C37" s="170">
        <v>11</v>
      </c>
      <c r="D37" s="170">
        <v>12.3</v>
      </c>
      <c r="E37" s="170">
        <v>9.9</v>
      </c>
      <c r="F37" s="170">
        <v>12.1</v>
      </c>
      <c r="G37" s="170">
        <v>9.8000000000000007</v>
      </c>
      <c r="H37" s="170">
        <v>11.3</v>
      </c>
      <c r="I37" s="170">
        <v>11.2</v>
      </c>
      <c r="J37" s="170">
        <v>10.9</v>
      </c>
      <c r="K37" s="169">
        <v>12</v>
      </c>
      <c r="L37" s="172">
        <f>AVERAGE(B37:K37)</f>
        <v>11.1</v>
      </c>
      <c r="M37" s="173"/>
      <c r="N37" s="99"/>
      <c r="O37" s="100"/>
      <c r="P37" s="21"/>
      <c r="Q37" s="21"/>
      <c r="R37" s="21"/>
    </row>
    <row r="38" spans="1:18" s="57" customFormat="1" ht="15.75" hidden="1">
      <c r="A38" s="106"/>
      <c r="B38" s="76" t="s">
        <v>86</v>
      </c>
      <c r="C38" s="78"/>
      <c r="D38" s="78"/>
      <c r="E38" s="78"/>
      <c r="F38" s="78"/>
      <c r="G38" s="78"/>
      <c r="H38" s="78"/>
      <c r="I38" s="78"/>
      <c r="J38" s="78"/>
      <c r="K38" s="78"/>
      <c r="L38" s="107"/>
      <c r="M38" s="98"/>
      <c r="N38" s="83"/>
      <c r="O38" s="100"/>
      <c r="P38" s="90"/>
      <c r="Q38" s="101"/>
      <c r="R38" s="101"/>
    </row>
    <row r="39" spans="1:18" s="57" customFormat="1" ht="19.5" hidden="1" thickBot="1">
      <c r="A39" s="168" t="s">
        <v>248</v>
      </c>
      <c r="B39" s="169">
        <v>10.5</v>
      </c>
      <c r="C39" s="170">
        <v>11</v>
      </c>
      <c r="D39" s="170">
        <v>12.3</v>
      </c>
      <c r="E39" s="170">
        <v>9.9</v>
      </c>
      <c r="F39" s="170">
        <v>12.1</v>
      </c>
      <c r="G39" s="170">
        <v>9.8000000000000007</v>
      </c>
      <c r="H39" s="170">
        <v>11.3</v>
      </c>
      <c r="I39" s="170">
        <v>11.2</v>
      </c>
      <c r="J39" s="170">
        <v>10.9</v>
      </c>
      <c r="K39" s="169">
        <v>12</v>
      </c>
      <c r="L39" s="172">
        <f>AVERAGE(B39:K39)</f>
        <v>11.1</v>
      </c>
      <c r="M39" s="173"/>
      <c r="N39" s="108"/>
      <c r="O39" s="100"/>
      <c r="P39" s="21"/>
      <c r="Q39" s="21"/>
      <c r="R39" s="21"/>
    </row>
    <row r="40" spans="1:18" s="57" customFormat="1" ht="19.5" hidden="1" thickBot="1">
      <c r="A40" s="168" t="s">
        <v>248</v>
      </c>
      <c r="B40" s="169">
        <v>10.5</v>
      </c>
      <c r="C40" s="170">
        <v>11</v>
      </c>
      <c r="D40" s="170">
        <v>12.3</v>
      </c>
      <c r="E40" s="170">
        <v>9.9</v>
      </c>
      <c r="F40" s="170">
        <v>12.1</v>
      </c>
      <c r="G40" s="170">
        <v>9.8000000000000007</v>
      </c>
      <c r="H40" s="170">
        <v>11.3</v>
      </c>
      <c r="I40" s="170">
        <v>11.2</v>
      </c>
      <c r="J40" s="170">
        <v>10.9</v>
      </c>
      <c r="K40" s="169">
        <v>12</v>
      </c>
      <c r="L40" s="172">
        <f>AVERAGE(B40:K40)</f>
        <v>11.1</v>
      </c>
      <c r="M40" s="173"/>
      <c r="N40" s="83"/>
      <c r="O40" s="100"/>
      <c r="P40" s="21"/>
      <c r="Q40" s="21"/>
      <c r="R40" s="21"/>
    </row>
    <row r="41" spans="1:18" s="57" customFormat="1" ht="15.75" hidden="1">
      <c r="A41" s="109"/>
      <c r="B41" s="94" t="s">
        <v>87</v>
      </c>
      <c r="C41" s="110"/>
      <c r="D41" s="111"/>
      <c r="E41" s="111"/>
      <c r="F41" s="111"/>
      <c r="G41" s="111"/>
      <c r="H41" s="111"/>
      <c r="I41" s="111"/>
      <c r="J41" s="111"/>
      <c r="K41" s="111"/>
      <c r="L41" s="97"/>
      <c r="M41" s="98"/>
      <c r="N41" s="83"/>
      <c r="O41" s="100"/>
      <c r="P41" s="90"/>
      <c r="Q41" s="101"/>
      <c r="R41" s="101"/>
    </row>
    <row r="42" spans="1:18" s="57" customFormat="1" ht="19.5" hidden="1" thickBot="1">
      <c r="A42" s="168" t="s">
        <v>248</v>
      </c>
      <c r="B42" s="169">
        <v>10.5</v>
      </c>
      <c r="C42" s="170">
        <v>11</v>
      </c>
      <c r="D42" s="170">
        <v>12.3</v>
      </c>
      <c r="E42" s="170">
        <v>9.9</v>
      </c>
      <c r="F42" s="170">
        <v>12.1</v>
      </c>
      <c r="G42" s="170">
        <v>9.8000000000000007</v>
      </c>
      <c r="H42" s="170">
        <v>11.3</v>
      </c>
      <c r="I42" s="170">
        <v>11.2</v>
      </c>
      <c r="J42" s="170">
        <v>10.9</v>
      </c>
      <c r="K42" s="169">
        <v>12</v>
      </c>
      <c r="L42" s="172">
        <f>AVERAGE(B42:K42)</f>
        <v>11.1</v>
      </c>
      <c r="M42" s="173"/>
      <c r="N42" s="102"/>
      <c r="O42" s="100"/>
      <c r="P42" s="21"/>
      <c r="Q42" s="21"/>
      <c r="R42" s="21"/>
    </row>
    <row r="43" spans="1:18" s="57" customFormat="1" ht="19.5" hidden="1" thickBot="1">
      <c r="A43" s="168" t="s">
        <v>248</v>
      </c>
      <c r="B43" s="169">
        <v>10.5</v>
      </c>
      <c r="C43" s="170">
        <v>11</v>
      </c>
      <c r="D43" s="170">
        <v>12.3</v>
      </c>
      <c r="E43" s="170">
        <v>9.9</v>
      </c>
      <c r="F43" s="170">
        <v>12.1</v>
      </c>
      <c r="G43" s="170">
        <v>9.8000000000000007</v>
      </c>
      <c r="H43" s="170">
        <v>11.3</v>
      </c>
      <c r="I43" s="170">
        <v>11.2</v>
      </c>
      <c r="J43" s="170">
        <v>10.9</v>
      </c>
      <c r="K43" s="169">
        <v>12</v>
      </c>
      <c r="L43" s="172">
        <f>AVERAGE(B43:K43)</f>
        <v>11.1</v>
      </c>
      <c r="M43" s="173"/>
      <c r="N43" s="102"/>
      <c r="O43" s="100"/>
      <c r="P43" s="21"/>
      <c r="Q43" s="21"/>
      <c r="R43" s="21"/>
    </row>
    <row r="44" spans="1:18" s="57" customFormat="1" ht="15.75">
      <c r="A44" s="109"/>
      <c r="B44" s="109"/>
      <c r="C44" s="113"/>
      <c r="D44" s="113"/>
      <c r="E44" s="113"/>
      <c r="F44" s="113"/>
      <c r="G44" s="113"/>
      <c r="H44" s="113"/>
      <c r="I44" s="113"/>
      <c r="J44" s="113"/>
      <c r="K44" s="113"/>
      <c r="L44" s="114"/>
      <c r="M44" s="111"/>
      <c r="N44" s="109"/>
      <c r="P44" s="101"/>
      <c r="Q44" s="101"/>
      <c r="R44" s="101"/>
    </row>
    <row r="45" spans="1:18" s="57" customFormat="1" ht="15.75">
      <c r="A45" s="116" t="s">
        <v>88</v>
      </c>
      <c r="B45" s="60"/>
      <c r="C45" s="117"/>
      <c r="D45" s="60"/>
      <c r="E45" s="60"/>
      <c r="F45" s="60"/>
      <c r="G45" s="60"/>
      <c r="H45" s="60"/>
      <c r="I45" s="60"/>
      <c r="J45" s="60"/>
      <c r="K45" s="60"/>
      <c r="L45" s="118"/>
      <c r="M45" s="60"/>
      <c r="N45" s="60"/>
      <c r="P45" s="101"/>
      <c r="Q45" s="101"/>
      <c r="R45" s="101"/>
    </row>
    <row r="46" spans="1:18" s="61" customFormat="1" ht="18.75">
      <c r="A46" s="119" t="s">
        <v>249</v>
      </c>
      <c r="B46" s="63"/>
      <c r="C46" s="120"/>
      <c r="D46" s="63"/>
      <c r="E46" s="63"/>
      <c r="F46" s="63"/>
      <c r="G46" s="63"/>
      <c r="H46" s="63"/>
      <c r="I46" s="63"/>
      <c r="J46" s="63"/>
      <c r="K46" s="63"/>
      <c r="L46" s="174" t="s">
        <v>250</v>
      </c>
      <c r="M46" s="63"/>
      <c r="N46" s="63"/>
      <c r="P46" s="122"/>
      <c r="Q46" s="122"/>
      <c r="R46" s="122"/>
    </row>
    <row r="47" spans="1:18" s="61" customFormat="1" ht="18.75">
      <c r="A47" s="119" t="s">
        <v>251</v>
      </c>
      <c r="B47" s="63"/>
      <c r="C47" s="120"/>
      <c r="D47" s="63"/>
      <c r="E47" s="63"/>
      <c r="F47" s="63"/>
      <c r="G47" s="63"/>
      <c r="H47" s="63"/>
      <c r="I47" s="63"/>
      <c r="J47" s="63"/>
      <c r="K47" s="63"/>
      <c r="L47" s="174" t="s">
        <v>250</v>
      </c>
      <c r="M47" s="63"/>
      <c r="N47" s="63"/>
    </row>
    <row r="48" spans="1:18" s="61" customFormat="1" ht="18.75" hidden="1">
      <c r="A48" s="119" t="s">
        <v>252</v>
      </c>
      <c r="B48" s="63"/>
      <c r="C48" s="120"/>
      <c r="D48" s="63"/>
      <c r="E48" s="63"/>
      <c r="F48" s="63"/>
      <c r="G48" s="63"/>
      <c r="H48" s="63"/>
      <c r="I48" s="63"/>
      <c r="J48" s="63"/>
      <c r="K48" s="63"/>
      <c r="L48" s="121"/>
      <c r="M48" s="63"/>
      <c r="N48" s="63"/>
    </row>
    <row r="49" spans="1:14" s="61" customFormat="1" ht="18.75" hidden="1">
      <c r="A49" s="119" t="s">
        <v>252</v>
      </c>
      <c r="B49" s="63"/>
      <c r="C49" s="120"/>
      <c r="D49" s="63"/>
      <c r="E49" s="63"/>
      <c r="F49" s="63"/>
      <c r="G49" s="63"/>
      <c r="H49" s="63"/>
      <c r="I49" s="63"/>
      <c r="J49" s="63"/>
      <c r="K49" s="63"/>
      <c r="L49" s="121"/>
      <c r="M49" s="63"/>
      <c r="N49" s="63"/>
    </row>
    <row r="50" spans="1:14" s="61" customFormat="1" ht="18.75" hidden="1">
      <c r="A50" s="119" t="s">
        <v>252</v>
      </c>
      <c r="B50" s="63"/>
      <c r="C50" s="120"/>
      <c r="D50" s="63"/>
      <c r="E50" s="63"/>
      <c r="F50" s="63"/>
      <c r="G50" s="63"/>
      <c r="H50" s="63"/>
      <c r="I50" s="63"/>
      <c r="J50" s="63"/>
      <c r="K50" s="63"/>
      <c r="L50" s="121"/>
      <c r="M50" s="63"/>
      <c r="N50" s="63"/>
    </row>
    <row r="51" spans="1:14" s="61" customFormat="1" ht="18.75" hidden="1">
      <c r="A51" s="119" t="s">
        <v>252</v>
      </c>
      <c r="B51" s="63"/>
      <c r="C51" s="120"/>
      <c r="D51" s="63"/>
      <c r="E51" s="63"/>
      <c r="F51" s="63"/>
      <c r="G51" s="63"/>
      <c r="H51" s="63"/>
      <c r="I51" s="63"/>
      <c r="J51" s="63"/>
      <c r="K51" s="63"/>
      <c r="L51" s="121"/>
      <c r="M51" s="63"/>
      <c r="N51" s="63"/>
    </row>
    <row r="52" spans="1:14" s="61" customFormat="1" ht="18.75" hidden="1">
      <c r="A52" s="119" t="s">
        <v>252</v>
      </c>
      <c r="B52" s="63"/>
      <c r="C52" s="120"/>
      <c r="D52" s="63"/>
      <c r="E52" s="63"/>
      <c r="F52" s="63"/>
      <c r="G52" s="63"/>
      <c r="H52" s="63"/>
      <c r="I52" s="63"/>
      <c r="J52" s="63"/>
      <c r="K52" s="63"/>
      <c r="L52" s="121"/>
      <c r="M52" s="63"/>
      <c r="N52" s="63"/>
    </row>
    <row r="53" spans="1:14" s="61" customFormat="1" ht="18.75" hidden="1">
      <c r="A53" s="119" t="s">
        <v>252</v>
      </c>
      <c r="B53" s="63"/>
      <c r="C53" s="120"/>
      <c r="D53" s="63"/>
      <c r="E53" s="63"/>
      <c r="F53" s="63"/>
      <c r="G53" s="63"/>
      <c r="H53" s="63"/>
      <c r="I53" s="63"/>
      <c r="J53" s="63"/>
      <c r="K53" s="63"/>
      <c r="L53" s="121"/>
      <c r="M53" s="63"/>
      <c r="N53" s="63"/>
    </row>
    <row r="54" spans="1:14" s="57" customFormat="1" ht="18.75" hidden="1">
      <c r="A54" s="119" t="s">
        <v>252</v>
      </c>
      <c r="B54" s="60"/>
      <c r="C54" s="117"/>
      <c r="D54" s="60"/>
      <c r="E54" s="60"/>
      <c r="F54" s="60"/>
      <c r="G54" s="60"/>
      <c r="H54" s="60"/>
      <c r="I54" s="60"/>
      <c r="J54" s="60"/>
      <c r="K54" s="60"/>
      <c r="L54" s="118"/>
      <c r="M54" s="60"/>
      <c r="N54" s="124"/>
    </row>
    <row r="55" spans="1:14" s="57" customFormat="1" ht="15.75">
      <c r="A55" s="123"/>
      <c r="B55" s="60"/>
      <c r="C55" s="117"/>
      <c r="D55" s="60"/>
      <c r="E55" s="60"/>
      <c r="F55" s="60"/>
      <c r="G55" s="60"/>
      <c r="H55" s="60"/>
      <c r="I55" s="60"/>
      <c r="J55" s="60"/>
      <c r="K55" s="60"/>
      <c r="L55" s="118"/>
      <c r="M55" s="60"/>
      <c r="N55" s="124"/>
    </row>
    <row r="56" spans="1:14" s="57" customFormat="1" ht="15.7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59" t="s">
        <v>26</v>
      </c>
      <c r="N56" s="125">
        <v>37494</v>
      </c>
    </row>
    <row r="57" spans="1:14" s="57" customFormat="1" ht="15.75">
      <c r="A57" s="60"/>
      <c r="B57" s="60"/>
      <c r="C57" s="60"/>
      <c r="D57" s="60"/>
      <c r="E57" s="60"/>
      <c r="F57" s="60"/>
      <c r="G57" s="60"/>
      <c r="H57" s="60"/>
      <c r="I57" s="60"/>
      <c r="J57" s="60"/>
      <c r="N57" s="125"/>
    </row>
    <row r="58" spans="1:14" s="57" customFormat="1" ht="15.75">
      <c r="J58" s="60"/>
      <c r="K58" s="57" t="s">
        <v>98</v>
      </c>
      <c r="N58" s="120" t="s">
        <v>28</v>
      </c>
    </row>
    <row r="59" spans="1:14" s="57" customFormat="1" ht="15.75">
      <c r="J59" s="60"/>
      <c r="K59" s="57" t="s">
        <v>98</v>
      </c>
      <c r="N59" s="120" t="s">
        <v>68</v>
      </c>
    </row>
    <row r="60" spans="1:14" s="57" customFormat="1" ht="15.75">
      <c r="J60" s="60"/>
      <c r="K60" s="57" t="s">
        <v>98</v>
      </c>
      <c r="N60" s="120" t="s">
        <v>99</v>
      </c>
    </row>
    <row r="61" spans="1:14" s="57" customFormat="1" ht="15.75">
      <c r="F61" s="126"/>
      <c r="J61" s="60"/>
      <c r="K61" s="57" t="s">
        <v>98</v>
      </c>
      <c r="N61" s="120" t="s">
        <v>100</v>
      </c>
    </row>
    <row r="62" spans="1:14" ht="15.75">
      <c r="J62" s="1"/>
      <c r="K62" s="57" t="s">
        <v>71</v>
      </c>
      <c r="M62"/>
      <c r="N62" s="120" t="s">
        <v>101</v>
      </c>
    </row>
  </sheetData>
  <mergeCells count="6">
    <mergeCell ref="P21:R21"/>
    <mergeCell ref="A3:N3"/>
    <mergeCell ref="A4:N4"/>
    <mergeCell ref="B19:K19"/>
    <mergeCell ref="L19:L20"/>
    <mergeCell ref="M19:M20"/>
  </mergeCells>
  <phoneticPr fontId="56" type="noConversion"/>
  <pageMargins left="0.75" right="0.31" top="1" bottom="1" header="0.5" footer="0.5"/>
  <pageSetup paperSize="9" orientation="portrait" horizontalDpi="180" verticalDpi="18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Q62"/>
  <sheetViews>
    <sheetView workbookViewId="0">
      <selection activeCell="O18" sqref="O18"/>
    </sheetView>
  </sheetViews>
  <sheetFormatPr defaultRowHeight="12.75"/>
  <cols>
    <col min="1" max="1" width="10.7109375" customWidth="1"/>
    <col min="2" max="2" width="12.7109375" customWidth="1"/>
    <col min="3" max="3" width="9.7109375" customWidth="1"/>
    <col min="4" max="9" width="8.7109375" customWidth="1"/>
    <col min="10" max="10" width="7.7109375" hidden="1" customWidth="1"/>
    <col min="11" max="12" width="9.7109375" customWidth="1"/>
    <col min="13" max="13" width="8.7109375" style="52" hidden="1" customWidth="1"/>
    <col min="15" max="15" width="12.7109375" customWidth="1"/>
    <col min="17" max="17" width="12.7109375" customWidth="1"/>
  </cols>
  <sheetData>
    <row r="1" spans="1:13">
      <c r="A1" s="51"/>
      <c r="B1" s="51"/>
      <c r="K1" s="134" t="s">
        <v>72</v>
      </c>
    </row>
    <row r="2" spans="1:13">
      <c r="A2" s="51"/>
      <c r="B2" s="51"/>
    </row>
    <row r="3" spans="1:13" s="54" customFormat="1" ht="18.75">
      <c r="B3" s="56"/>
      <c r="C3" s="56"/>
      <c r="D3" s="56"/>
      <c r="E3" s="56"/>
      <c r="F3" s="56" t="s">
        <v>1</v>
      </c>
      <c r="G3" s="56"/>
      <c r="H3" s="56"/>
      <c r="I3" s="56"/>
      <c r="J3" s="56"/>
      <c r="K3" s="56"/>
      <c r="L3" s="56"/>
      <c r="M3" s="56"/>
    </row>
    <row r="4" spans="1:13" s="54" customFormat="1" ht="20.25" customHeight="1">
      <c r="B4" s="56"/>
      <c r="C4" s="194" t="s">
        <v>321</v>
      </c>
      <c r="E4" s="56"/>
      <c r="F4" s="56"/>
      <c r="G4" s="56"/>
      <c r="H4" s="56"/>
      <c r="I4" s="56"/>
      <c r="J4" s="56"/>
      <c r="K4" s="56"/>
      <c r="L4" s="56"/>
      <c r="M4" s="56"/>
    </row>
    <row r="5" spans="1:13" s="57" customFormat="1" ht="24" customHeight="1">
      <c r="A5" s="3" t="s">
        <v>29</v>
      </c>
      <c r="B5" s="3"/>
      <c r="M5" s="59"/>
    </row>
    <row r="6" spans="1:13" s="61" customFormat="1" ht="15.75">
      <c r="A6" s="61" t="s">
        <v>322</v>
      </c>
      <c r="M6" s="62"/>
    </row>
    <row r="7" spans="1:13" s="61" customFormat="1" ht="15.75">
      <c r="A7" s="4" t="s">
        <v>115</v>
      </c>
      <c r="M7" s="62"/>
    </row>
    <row r="8" spans="1:13" s="61" customFormat="1" ht="15.75">
      <c r="A8" s="61" t="s">
        <v>323</v>
      </c>
      <c r="M8" s="62"/>
    </row>
    <row r="9" spans="1:13" s="57" customFormat="1" ht="15.75">
      <c r="A9" s="4" t="s">
        <v>2</v>
      </c>
      <c r="B9" s="4"/>
      <c r="M9" s="59"/>
    </row>
    <row r="10" spans="1:13" s="6" customFormat="1" ht="15">
      <c r="A10" s="5" t="s">
        <v>324</v>
      </c>
      <c r="B10" s="5"/>
      <c r="M10" s="64"/>
    </row>
    <row r="11" spans="1:13" s="6" customFormat="1" ht="15">
      <c r="A11" s="6" t="s">
        <v>325</v>
      </c>
      <c r="M11" s="64"/>
    </row>
    <row r="12" spans="1:13" s="6" customFormat="1" ht="15">
      <c r="A12" s="6" t="s">
        <v>326</v>
      </c>
      <c r="M12" s="64"/>
    </row>
    <row r="13" spans="1:13" s="57" customFormat="1" ht="15.75">
      <c r="A13" s="3" t="s">
        <v>4</v>
      </c>
      <c r="B13" s="3"/>
      <c r="M13" s="59"/>
    </row>
    <row r="14" spans="1:13" s="6" customFormat="1" ht="15">
      <c r="A14" s="6" t="s">
        <v>327</v>
      </c>
      <c r="M14" s="64"/>
    </row>
    <row r="15" spans="1:13" s="6" customFormat="1" ht="15">
      <c r="A15" s="5" t="s">
        <v>328</v>
      </c>
      <c r="B15" s="5"/>
      <c r="M15" s="64"/>
    </row>
    <row r="16" spans="1:13" s="57" customFormat="1" ht="24.75" customHeight="1">
      <c r="A16" s="3" t="s">
        <v>5</v>
      </c>
      <c r="B16" s="3"/>
      <c r="M16" s="59"/>
    </row>
    <row r="17" spans="1:17" s="57" customFormat="1" ht="9.75" customHeight="1" thickBot="1">
      <c r="A17" s="3"/>
      <c r="B17" s="3"/>
      <c r="M17" s="59"/>
    </row>
    <row r="18" spans="1:17" s="6" customFormat="1" ht="32.25" customHeight="1" thickBot="1">
      <c r="A18" s="315" t="s">
        <v>329</v>
      </c>
      <c r="B18" s="315" t="s">
        <v>330</v>
      </c>
      <c r="C18" s="315" t="s">
        <v>331</v>
      </c>
      <c r="D18" s="313" t="s">
        <v>332</v>
      </c>
      <c r="E18" s="314"/>
      <c r="F18" s="313" t="s">
        <v>333</v>
      </c>
      <c r="G18" s="314"/>
      <c r="H18" s="313" t="s">
        <v>334</v>
      </c>
      <c r="I18" s="317"/>
      <c r="J18" s="195"/>
      <c r="K18" s="313" t="s">
        <v>335</v>
      </c>
      <c r="L18" s="314"/>
      <c r="M18" s="195"/>
    </row>
    <row r="19" spans="1:17" s="6" customFormat="1" ht="18.75" customHeight="1" thickBot="1">
      <c r="A19" s="316"/>
      <c r="B19" s="316"/>
      <c r="C19" s="316" t="s">
        <v>79</v>
      </c>
      <c r="D19" s="196" t="s">
        <v>336</v>
      </c>
      <c r="E19" s="196" t="s">
        <v>337</v>
      </c>
      <c r="F19" s="196" t="s">
        <v>336</v>
      </c>
      <c r="G19" s="196" t="s">
        <v>337</v>
      </c>
      <c r="H19" s="196" t="s">
        <v>336</v>
      </c>
      <c r="I19" s="196" t="s">
        <v>337</v>
      </c>
      <c r="J19" s="196" t="s">
        <v>338</v>
      </c>
      <c r="K19" s="196" t="s">
        <v>336</v>
      </c>
      <c r="L19" s="196" t="s">
        <v>337</v>
      </c>
      <c r="M19" s="197" t="s">
        <v>338</v>
      </c>
      <c r="O19" s="5"/>
      <c r="P19" s="5"/>
      <c r="Q19" s="5"/>
    </row>
    <row r="20" spans="1:17" s="57" customFormat="1" ht="15.75">
      <c r="A20" s="198">
        <v>2</v>
      </c>
      <c r="B20" s="199" t="s">
        <v>339</v>
      </c>
      <c r="C20" s="200">
        <v>1</v>
      </c>
      <c r="D20" s="200">
        <v>16</v>
      </c>
      <c r="E20" s="200">
        <v>15.5</v>
      </c>
      <c r="F20" s="200">
        <v>0.30399999999999999</v>
      </c>
      <c r="G20" s="200">
        <v>0.191</v>
      </c>
      <c r="H20" s="201">
        <f>F20*1.41</f>
        <v>0.42863999999999997</v>
      </c>
      <c r="I20" s="201">
        <f>G20*1.41</f>
        <v>0.26930999999999999</v>
      </c>
      <c r="J20" s="202"/>
      <c r="K20" s="203">
        <f>D20*H20*2*3.14/1000</f>
        <v>4.3069747199999994E-2</v>
      </c>
      <c r="L20" s="204">
        <f>E20*I20*2*3.14/1000</f>
        <v>2.6214635399999998E-2</v>
      </c>
      <c r="M20" s="205"/>
      <c r="O20" s="243"/>
      <c r="P20" s="243"/>
      <c r="Q20" s="243"/>
    </row>
    <row r="21" spans="1:17" s="57" customFormat="1" ht="15.75">
      <c r="A21" s="206"/>
      <c r="B21" s="207"/>
      <c r="C21" s="208"/>
      <c r="D21" s="208">
        <v>16.7</v>
      </c>
      <c r="E21" s="208">
        <v>252</v>
      </c>
      <c r="F21" s="208">
        <v>0.30399999999999999</v>
      </c>
      <c r="G21" s="208">
        <v>0.19800000000000001</v>
      </c>
      <c r="H21" s="209">
        <f t="shared" ref="H21:I43" si="0">F21*1.41</f>
        <v>0.42863999999999997</v>
      </c>
      <c r="I21" s="209">
        <f t="shared" si="0"/>
        <v>0.27917999999999998</v>
      </c>
      <c r="J21" s="210"/>
      <c r="K21" s="211">
        <f t="shared" ref="K21:L43" si="1">D21*H21*2*3.14/1000</f>
        <v>4.4954048639999994E-2</v>
      </c>
      <c r="L21" s="212">
        <f t="shared" si="1"/>
        <v>0.44181910079999998</v>
      </c>
      <c r="M21" s="205"/>
      <c r="O21" s="243"/>
      <c r="P21" s="243"/>
      <c r="Q21" s="243"/>
    </row>
    <row r="22" spans="1:17" s="57" customFormat="1" ht="15.75">
      <c r="A22" s="206"/>
      <c r="B22" s="213" t="s">
        <v>340</v>
      </c>
      <c r="C22" s="214">
        <v>2</v>
      </c>
      <c r="D22" s="214">
        <v>1</v>
      </c>
      <c r="E22" s="214">
        <v>10</v>
      </c>
      <c r="F22" s="214">
        <v>0.11700000000000001</v>
      </c>
      <c r="G22" s="214">
        <v>0.27600000000000002</v>
      </c>
      <c r="H22" s="215">
        <f t="shared" si="0"/>
        <v>0.16497000000000001</v>
      </c>
      <c r="I22" s="215">
        <f t="shared" si="0"/>
        <v>0.38916000000000001</v>
      </c>
      <c r="J22" s="216"/>
      <c r="K22" s="217">
        <f t="shared" si="1"/>
        <v>1.0360116000000001E-3</v>
      </c>
      <c r="L22" s="218">
        <f t="shared" si="1"/>
        <v>2.4439248E-2</v>
      </c>
      <c r="M22" s="205"/>
      <c r="O22" s="243"/>
      <c r="P22" s="243"/>
      <c r="Q22" s="243"/>
    </row>
    <row r="23" spans="1:17" s="57" customFormat="1" ht="15.75">
      <c r="A23" s="206"/>
      <c r="B23" s="207"/>
      <c r="C23" s="208"/>
      <c r="D23" s="208">
        <v>1</v>
      </c>
      <c r="E23" s="208">
        <v>1</v>
      </c>
      <c r="F23" s="208">
        <v>0.65400000000000003</v>
      </c>
      <c r="G23" s="208">
        <v>0.36</v>
      </c>
      <c r="H23" s="209">
        <f t="shared" si="0"/>
        <v>0.92213999999999996</v>
      </c>
      <c r="I23" s="209">
        <f t="shared" si="0"/>
        <v>0.50759999999999994</v>
      </c>
      <c r="J23" s="210"/>
      <c r="K23" s="211">
        <f t="shared" si="1"/>
        <v>5.7910392000000005E-3</v>
      </c>
      <c r="L23" s="212">
        <f t="shared" si="1"/>
        <v>3.1877279999999999E-3</v>
      </c>
      <c r="M23" s="205"/>
      <c r="O23" s="243"/>
      <c r="P23" s="243"/>
      <c r="Q23" s="243"/>
    </row>
    <row r="24" spans="1:17" s="57" customFormat="1" ht="15.75">
      <c r="A24" s="206"/>
      <c r="B24" s="213" t="s">
        <v>339</v>
      </c>
      <c r="C24" s="214">
        <v>3</v>
      </c>
      <c r="D24" s="214">
        <v>21.3</v>
      </c>
      <c r="E24" s="214">
        <v>1.5</v>
      </c>
      <c r="F24" s="214">
        <v>0.23</v>
      </c>
      <c r="G24" s="214">
        <v>0.51300000000000001</v>
      </c>
      <c r="H24" s="215">
        <f t="shared" si="0"/>
        <v>0.32429999999999998</v>
      </c>
      <c r="I24" s="215">
        <f t="shared" si="0"/>
        <v>0.72333000000000003</v>
      </c>
      <c r="J24" s="216"/>
      <c r="K24" s="217">
        <f t="shared" si="1"/>
        <v>4.33796652E-2</v>
      </c>
      <c r="L24" s="218">
        <f t="shared" si="1"/>
        <v>6.8137686000000015E-3</v>
      </c>
      <c r="M24" s="205"/>
      <c r="O24" s="243"/>
      <c r="P24" s="243"/>
      <c r="Q24" s="243"/>
    </row>
    <row r="25" spans="1:17" s="57" customFormat="1" ht="15.75">
      <c r="A25" s="206"/>
      <c r="B25" s="219"/>
      <c r="C25" s="109"/>
      <c r="D25" s="109">
        <v>14.3</v>
      </c>
      <c r="E25" s="109">
        <v>15.9</v>
      </c>
      <c r="F25" s="109">
        <v>0.86</v>
      </c>
      <c r="G25" s="109">
        <v>0.81200000000000006</v>
      </c>
      <c r="H25" s="220">
        <f t="shared" si="0"/>
        <v>1.2125999999999999</v>
      </c>
      <c r="I25" s="220">
        <f t="shared" si="0"/>
        <v>1.1449199999999999</v>
      </c>
      <c r="J25" s="221"/>
      <c r="K25" s="222">
        <f t="shared" si="1"/>
        <v>0.1088963304</v>
      </c>
      <c r="L25" s="223">
        <f t="shared" si="1"/>
        <v>0.11432255184000001</v>
      </c>
      <c r="M25" s="205"/>
      <c r="O25" s="243"/>
      <c r="P25" s="243"/>
      <c r="Q25" s="243"/>
    </row>
    <row r="26" spans="1:17" s="57" customFormat="1" ht="16.5" thickBot="1">
      <c r="A26" s="224"/>
      <c r="B26" s="219"/>
      <c r="C26" s="109"/>
      <c r="D26" s="109">
        <v>16</v>
      </c>
      <c r="E26" s="109">
        <v>13.4</v>
      </c>
      <c r="F26" s="109">
        <v>0.35</v>
      </c>
      <c r="G26" s="109">
        <v>0.13200000000000001</v>
      </c>
      <c r="H26" s="220">
        <f t="shared" si="0"/>
        <v>0.49349999999999994</v>
      </c>
      <c r="I26" s="220">
        <f t="shared" si="0"/>
        <v>0.18612000000000001</v>
      </c>
      <c r="J26" s="221"/>
      <c r="K26" s="222">
        <f t="shared" si="1"/>
        <v>4.9586879999999993E-2</v>
      </c>
      <c r="L26" s="223">
        <f t="shared" si="1"/>
        <v>1.5662370240000001E-2</v>
      </c>
      <c r="M26" s="205"/>
      <c r="O26" s="243"/>
      <c r="P26" s="243"/>
      <c r="Q26" s="243"/>
    </row>
    <row r="27" spans="1:17" s="57" customFormat="1" ht="16.5" thickBot="1">
      <c r="A27" s="225"/>
      <c r="B27" s="226" t="s">
        <v>341</v>
      </c>
      <c r="C27" s="227"/>
      <c r="D27" s="227"/>
      <c r="E27" s="227"/>
      <c r="F27" s="227"/>
      <c r="G27" s="228"/>
      <c r="H27" s="229">
        <f>MAX(H20:H26)</f>
        <v>1.2125999999999999</v>
      </c>
      <c r="I27" s="229">
        <f>MAX(I20:I26)</f>
        <v>1.1449199999999999</v>
      </c>
      <c r="J27" s="230">
        <f>MAX(J20:J26)</f>
        <v>0</v>
      </c>
      <c r="K27" s="231">
        <f>MAX(K20:K26)</f>
        <v>0.1088963304</v>
      </c>
      <c r="L27" s="231">
        <f>MAX(L20:L26)</f>
        <v>0.44181910079999998</v>
      </c>
      <c r="M27" s="205"/>
      <c r="O27" s="33"/>
      <c r="P27" s="33"/>
      <c r="Q27" s="33"/>
    </row>
    <row r="28" spans="1:17" s="57" customFormat="1" ht="15.75">
      <c r="A28" s="198">
        <v>1</v>
      </c>
      <c r="B28" s="232" t="s">
        <v>339</v>
      </c>
      <c r="C28" s="200">
        <v>4</v>
      </c>
      <c r="D28" s="200">
        <v>234.8</v>
      </c>
      <c r="E28" s="200">
        <v>12.9</v>
      </c>
      <c r="F28" s="200">
        <v>0.126</v>
      </c>
      <c r="G28" s="200">
        <v>1.6579999999999999</v>
      </c>
      <c r="H28" s="201">
        <f t="shared" si="0"/>
        <v>0.17765999999999998</v>
      </c>
      <c r="I28" s="201">
        <f t="shared" si="0"/>
        <v>2.33778</v>
      </c>
      <c r="J28" s="202"/>
      <c r="K28" s="203">
        <f t="shared" si="1"/>
        <v>0.26196748704000006</v>
      </c>
      <c r="L28" s="204">
        <f t="shared" si="1"/>
        <v>0.18938823336000002</v>
      </c>
      <c r="M28" s="205"/>
      <c r="O28" s="243"/>
      <c r="P28" s="243"/>
      <c r="Q28" s="243"/>
    </row>
    <row r="29" spans="1:17" s="57" customFormat="1" ht="15.75">
      <c r="A29" s="233"/>
      <c r="B29" s="219"/>
      <c r="C29" s="109"/>
      <c r="D29" s="109">
        <v>32.6</v>
      </c>
      <c r="E29" s="109">
        <v>13.1</v>
      </c>
      <c r="F29" s="109">
        <v>0.121</v>
      </c>
      <c r="G29" s="109">
        <v>2.39</v>
      </c>
      <c r="H29" s="220">
        <f t="shared" si="0"/>
        <v>0.17060999999999998</v>
      </c>
      <c r="I29" s="220">
        <f t="shared" si="0"/>
        <v>3.3698999999999999</v>
      </c>
      <c r="J29" s="221"/>
      <c r="K29" s="222">
        <f t="shared" si="1"/>
        <v>3.4928644080000001E-2</v>
      </c>
      <c r="L29" s="223">
        <f t="shared" si="1"/>
        <v>0.27723493319999998</v>
      </c>
      <c r="M29" s="205"/>
      <c r="O29" s="243"/>
      <c r="P29" s="243"/>
      <c r="Q29" s="243"/>
    </row>
    <row r="30" spans="1:17" s="57" customFormat="1" ht="15.75">
      <c r="A30" s="233"/>
      <c r="B30" s="207"/>
      <c r="C30" s="208"/>
      <c r="D30" s="208">
        <v>0.9</v>
      </c>
      <c r="E30" s="208">
        <v>1.2</v>
      </c>
      <c r="F30" s="208">
        <v>0.997</v>
      </c>
      <c r="G30" s="208">
        <v>0.35899999999999999</v>
      </c>
      <c r="H30" s="209">
        <f t="shared" si="0"/>
        <v>1.40577</v>
      </c>
      <c r="I30" s="209">
        <f t="shared" si="0"/>
        <v>0.50618999999999992</v>
      </c>
      <c r="J30" s="210"/>
      <c r="K30" s="211">
        <f t="shared" si="1"/>
        <v>7.9454120400000005E-3</v>
      </c>
      <c r="L30" s="212">
        <f t="shared" si="1"/>
        <v>3.8146478399999992E-3</v>
      </c>
      <c r="M30" s="205"/>
      <c r="O30" s="243"/>
      <c r="P30" s="243"/>
      <c r="Q30" s="243"/>
    </row>
    <row r="31" spans="1:17" s="57" customFormat="1" ht="15.75">
      <c r="A31" s="233"/>
      <c r="B31" s="213" t="s">
        <v>340</v>
      </c>
      <c r="C31" s="214">
        <v>5</v>
      </c>
      <c r="D31" s="214">
        <v>1</v>
      </c>
      <c r="E31" s="214">
        <v>10</v>
      </c>
      <c r="F31" s="214">
        <v>0.221</v>
      </c>
      <c r="G31" s="214">
        <v>0.33900000000000002</v>
      </c>
      <c r="H31" s="215">
        <f t="shared" si="0"/>
        <v>0.31161</v>
      </c>
      <c r="I31" s="215">
        <f t="shared" si="0"/>
        <v>0.47799000000000003</v>
      </c>
      <c r="J31" s="216"/>
      <c r="K31" s="217">
        <f t="shared" si="1"/>
        <v>1.9569108000000003E-3</v>
      </c>
      <c r="L31" s="218">
        <f t="shared" si="1"/>
        <v>3.0017772000000005E-2</v>
      </c>
      <c r="M31" s="205"/>
      <c r="O31" s="243"/>
      <c r="P31" s="243"/>
      <c r="Q31" s="243"/>
    </row>
    <row r="32" spans="1:17" s="57" customFormat="1" ht="15.75">
      <c r="A32" s="233"/>
      <c r="B32" s="207"/>
      <c r="C32" s="208"/>
      <c r="D32" s="208">
        <v>1</v>
      </c>
      <c r="E32" s="208">
        <v>10</v>
      </c>
      <c r="F32" s="208">
        <v>0.68500000000000005</v>
      </c>
      <c r="G32" s="208">
        <v>0.247</v>
      </c>
      <c r="H32" s="209">
        <f t="shared" si="0"/>
        <v>0.96584999999999999</v>
      </c>
      <c r="I32" s="209">
        <f t="shared" si="0"/>
        <v>0.34826999999999997</v>
      </c>
      <c r="J32" s="210"/>
      <c r="K32" s="211">
        <f t="shared" si="1"/>
        <v>6.0655380000000005E-3</v>
      </c>
      <c r="L32" s="212">
        <f t="shared" si="1"/>
        <v>2.1871355999999998E-2</v>
      </c>
      <c r="M32" s="205"/>
      <c r="O32" s="243"/>
      <c r="P32" s="243"/>
      <c r="Q32" s="243"/>
    </row>
    <row r="33" spans="1:17" s="57" customFormat="1" ht="15.75">
      <c r="A33" s="233"/>
      <c r="B33" s="213" t="s">
        <v>339</v>
      </c>
      <c r="C33" s="214">
        <v>6</v>
      </c>
      <c r="D33" s="214">
        <v>21.6</v>
      </c>
      <c r="E33" s="214">
        <v>15.6</v>
      </c>
      <c r="F33" s="214">
        <v>0.17299999999999999</v>
      </c>
      <c r="G33" s="214">
        <v>1.1100000000000001</v>
      </c>
      <c r="H33" s="215">
        <f t="shared" si="0"/>
        <v>0.24392999999999998</v>
      </c>
      <c r="I33" s="215">
        <f t="shared" si="0"/>
        <v>1.5651000000000002</v>
      </c>
      <c r="J33" s="216"/>
      <c r="K33" s="217">
        <f t="shared" si="1"/>
        <v>3.3088616639999999E-2</v>
      </c>
      <c r="L33" s="218">
        <f t="shared" si="1"/>
        <v>0.15332971680000002</v>
      </c>
      <c r="M33" s="205"/>
      <c r="O33" s="243"/>
      <c r="P33" s="243"/>
      <c r="Q33" s="243"/>
    </row>
    <row r="34" spans="1:17" s="57" customFormat="1" ht="15.75">
      <c r="A34" s="233"/>
      <c r="B34" s="219"/>
      <c r="C34" s="109"/>
      <c r="D34" s="109">
        <v>43.2</v>
      </c>
      <c r="E34" s="109">
        <v>20.5</v>
      </c>
      <c r="F34" s="109">
        <v>7.9000000000000001E-2</v>
      </c>
      <c r="G34" s="109">
        <v>3.4849999999999999</v>
      </c>
      <c r="H34" s="220">
        <f t="shared" si="0"/>
        <v>0.11138999999999999</v>
      </c>
      <c r="I34" s="220">
        <f t="shared" si="0"/>
        <v>4.9138499999999992</v>
      </c>
      <c r="J34" s="221"/>
      <c r="K34" s="222">
        <f t="shared" si="1"/>
        <v>3.021966144E-2</v>
      </c>
      <c r="L34" s="223">
        <f t="shared" si="1"/>
        <v>0.63260904899999992</v>
      </c>
      <c r="M34" s="205"/>
      <c r="O34" s="243"/>
      <c r="P34" s="243"/>
      <c r="Q34" s="243"/>
    </row>
    <row r="35" spans="1:17" s="57" customFormat="1" ht="15.75">
      <c r="A35" s="233"/>
      <c r="B35" s="207"/>
      <c r="C35" s="208"/>
      <c r="D35" s="208">
        <v>16.600000000000001</v>
      </c>
      <c r="E35" s="208">
        <v>33.299999999999997</v>
      </c>
      <c r="F35" s="208">
        <v>0.112</v>
      </c>
      <c r="G35" s="208">
        <v>4.9000000000000002E-2</v>
      </c>
      <c r="H35" s="209">
        <f t="shared" si="0"/>
        <v>0.15792</v>
      </c>
      <c r="I35" s="209">
        <f t="shared" si="0"/>
        <v>6.9089999999999999E-2</v>
      </c>
      <c r="J35" s="210"/>
      <c r="K35" s="211">
        <f t="shared" si="1"/>
        <v>1.6462844160000004E-2</v>
      </c>
      <c r="L35" s="212">
        <f t="shared" si="1"/>
        <v>1.4448377159999998E-2</v>
      </c>
      <c r="M35" s="205"/>
      <c r="O35" s="243"/>
      <c r="P35" s="243"/>
      <c r="Q35" s="243"/>
    </row>
    <row r="36" spans="1:17" s="57" customFormat="1" ht="15.75">
      <c r="A36" s="233"/>
      <c r="B36" s="213" t="s">
        <v>340</v>
      </c>
      <c r="C36" s="214">
        <v>7</v>
      </c>
      <c r="D36" s="214">
        <v>1</v>
      </c>
      <c r="E36" s="214">
        <v>1</v>
      </c>
      <c r="F36" s="214">
        <v>0.41199999999999998</v>
      </c>
      <c r="G36" s="214">
        <v>0.47799999999999998</v>
      </c>
      <c r="H36" s="215">
        <f t="shared" si="0"/>
        <v>0.58091999999999988</v>
      </c>
      <c r="I36" s="215">
        <f t="shared" si="0"/>
        <v>0.67397999999999991</v>
      </c>
      <c r="J36" s="216"/>
      <c r="K36" s="217">
        <f t="shared" si="1"/>
        <v>3.6481775999999996E-3</v>
      </c>
      <c r="L36" s="218">
        <f t="shared" si="1"/>
        <v>4.2325944000000002E-3</v>
      </c>
      <c r="M36" s="205"/>
      <c r="O36" s="243"/>
      <c r="P36" s="243"/>
      <c r="Q36" s="243"/>
    </row>
    <row r="37" spans="1:17" s="57" customFormat="1" ht="15.75">
      <c r="A37" s="233"/>
      <c r="B37" s="207"/>
      <c r="C37" s="208"/>
      <c r="D37" s="208">
        <v>1</v>
      </c>
      <c r="E37" s="208">
        <v>0</v>
      </c>
      <c r="F37" s="208">
        <v>0.52900000000000003</v>
      </c>
      <c r="G37" s="208">
        <v>0</v>
      </c>
      <c r="H37" s="209">
        <f t="shared" si="0"/>
        <v>0.74588999999999994</v>
      </c>
      <c r="I37" s="209">
        <f t="shared" si="0"/>
        <v>0</v>
      </c>
      <c r="J37" s="210"/>
      <c r="K37" s="211">
        <f t="shared" si="1"/>
        <v>4.6841891999999993E-3</v>
      </c>
      <c r="L37" s="212">
        <f t="shared" si="1"/>
        <v>0</v>
      </c>
      <c r="M37" s="205"/>
      <c r="O37" s="243"/>
      <c r="P37" s="243"/>
      <c r="Q37" s="243"/>
    </row>
    <row r="38" spans="1:17" s="57" customFormat="1" ht="15.75">
      <c r="A38" s="233"/>
      <c r="B38" s="213" t="s">
        <v>340</v>
      </c>
      <c r="C38" s="214">
        <v>8</v>
      </c>
      <c r="D38" s="214">
        <v>1</v>
      </c>
      <c r="E38" s="214">
        <v>1</v>
      </c>
      <c r="F38" s="214">
        <v>0.41899999999999998</v>
      </c>
      <c r="G38" s="214">
        <v>0.121</v>
      </c>
      <c r="H38" s="215">
        <f t="shared" si="0"/>
        <v>0.59078999999999993</v>
      </c>
      <c r="I38" s="215">
        <f t="shared" si="0"/>
        <v>0.17060999999999998</v>
      </c>
      <c r="J38" s="216"/>
      <c r="K38" s="217">
        <f t="shared" si="1"/>
        <v>3.7101611999999996E-3</v>
      </c>
      <c r="L38" s="218">
        <f t="shared" si="1"/>
        <v>1.0714308E-3</v>
      </c>
      <c r="M38" s="205"/>
      <c r="O38" s="243"/>
      <c r="P38" s="243"/>
      <c r="Q38" s="243"/>
    </row>
    <row r="39" spans="1:17" s="57" customFormat="1" ht="15.75">
      <c r="A39" s="233"/>
      <c r="B39" s="207"/>
      <c r="C39" s="208"/>
      <c r="D39" s="208">
        <v>1</v>
      </c>
      <c r="E39" s="208">
        <v>1</v>
      </c>
      <c r="F39" s="208">
        <v>0.39600000000000002</v>
      </c>
      <c r="G39" s="208">
        <v>3.9529999999999998</v>
      </c>
      <c r="H39" s="209">
        <f t="shared" si="0"/>
        <v>0.55835999999999997</v>
      </c>
      <c r="I39" s="209">
        <f t="shared" si="0"/>
        <v>5.5737299999999994</v>
      </c>
      <c r="J39" s="210"/>
      <c r="K39" s="211">
        <f t="shared" si="1"/>
        <v>3.5065007999999999E-3</v>
      </c>
      <c r="L39" s="212">
        <f t="shared" si="1"/>
        <v>3.5003024399999999E-2</v>
      </c>
      <c r="M39" s="205"/>
      <c r="O39" s="243"/>
      <c r="P39" s="243"/>
      <c r="Q39" s="243"/>
    </row>
    <row r="40" spans="1:17" s="57" customFormat="1" ht="15.75">
      <c r="A40" s="233"/>
      <c r="B40" s="219" t="s">
        <v>339</v>
      </c>
      <c r="C40" s="109">
        <v>9</v>
      </c>
      <c r="D40" s="109">
        <v>20</v>
      </c>
      <c r="E40" s="109">
        <v>7.9</v>
      </c>
      <c r="F40" s="109">
        <v>0.89400000000000002</v>
      </c>
      <c r="G40" s="109">
        <v>6.8000000000000005E-2</v>
      </c>
      <c r="H40" s="220">
        <f t="shared" si="0"/>
        <v>1.26054</v>
      </c>
      <c r="I40" s="220">
        <f t="shared" si="0"/>
        <v>9.5880000000000007E-2</v>
      </c>
      <c r="J40" s="221"/>
      <c r="K40" s="222">
        <f t="shared" si="1"/>
        <v>0.158323824</v>
      </c>
      <c r="L40" s="223">
        <f t="shared" si="1"/>
        <v>4.7567985600000008E-3</v>
      </c>
      <c r="M40" s="205"/>
      <c r="O40" s="243"/>
      <c r="P40" s="243"/>
      <c r="Q40" s="243"/>
    </row>
    <row r="41" spans="1:17" s="57" customFormat="1" ht="15.75">
      <c r="A41" s="233"/>
      <c r="B41" s="219"/>
      <c r="C41" s="109"/>
      <c r="D41" s="109">
        <v>14.5</v>
      </c>
      <c r="E41" s="109">
        <v>5.5</v>
      </c>
      <c r="F41" s="109">
        <v>0.56799999999999995</v>
      </c>
      <c r="G41" s="109">
        <v>0.47899999999999998</v>
      </c>
      <c r="H41" s="220">
        <f t="shared" si="0"/>
        <v>0.80087999999999993</v>
      </c>
      <c r="I41" s="220">
        <f t="shared" si="0"/>
        <v>0.67538999999999993</v>
      </c>
      <c r="J41" s="221"/>
      <c r="K41" s="222">
        <f t="shared" si="1"/>
        <v>7.2928132800000003E-2</v>
      </c>
      <c r="L41" s="223">
        <f t="shared" si="1"/>
        <v>2.3327970599999998E-2</v>
      </c>
      <c r="M41" s="205"/>
      <c r="O41" s="243"/>
      <c r="P41" s="243"/>
      <c r="Q41" s="243"/>
    </row>
    <row r="42" spans="1:17" s="57" customFormat="1" ht="15.75">
      <c r="A42" s="233"/>
      <c r="B42" s="219"/>
      <c r="C42" s="109"/>
      <c r="D42" s="109">
        <v>16.3</v>
      </c>
      <c r="E42" s="109">
        <v>24.6</v>
      </c>
      <c r="F42" s="109">
        <v>1.381</v>
      </c>
      <c r="G42" s="109">
        <v>0.09</v>
      </c>
      <c r="H42" s="220">
        <f t="shared" si="0"/>
        <v>1.9472099999999999</v>
      </c>
      <c r="I42" s="220">
        <f t="shared" si="0"/>
        <v>0.12689999999999999</v>
      </c>
      <c r="J42" s="221"/>
      <c r="K42" s="222">
        <f t="shared" si="1"/>
        <v>0.19932420443999999</v>
      </c>
      <c r="L42" s="223">
        <f t="shared" si="1"/>
        <v>1.9604527199999999E-2</v>
      </c>
      <c r="M42" s="205"/>
      <c r="O42" s="243"/>
      <c r="P42" s="243"/>
      <c r="Q42" s="243"/>
    </row>
    <row r="43" spans="1:17" s="57" customFormat="1" ht="16.5" thickBot="1">
      <c r="A43" s="233"/>
      <c r="B43" s="234"/>
      <c r="C43" s="109"/>
      <c r="D43" s="109">
        <v>1.5</v>
      </c>
      <c r="E43" s="109">
        <v>62.5</v>
      </c>
      <c r="F43" s="109">
        <v>0.5</v>
      </c>
      <c r="G43" s="109">
        <v>0.84399999999999997</v>
      </c>
      <c r="H43" s="220">
        <f t="shared" si="0"/>
        <v>0.70499999999999996</v>
      </c>
      <c r="I43" s="220">
        <f t="shared" si="0"/>
        <v>1.19004</v>
      </c>
      <c r="J43" s="221"/>
      <c r="K43" s="222">
        <f t="shared" si="1"/>
        <v>6.6410999999999996E-3</v>
      </c>
      <c r="L43" s="223">
        <f t="shared" si="1"/>
        <v>0.46709070000000003</v>
      </c>
      <c r="M43" s="205"/>
      <c r="O43" s="243"/>
      <c r="P43" s="243"/>
      <c r="Q43" s="243"/>
    </row>
    <row r="44" spans="1:17" s="57" customFormat="1" ht="16.5" thickBot="1">
      <c r="A44" s="233"/>
      <c r="B44" s="226" t="s">
        <v>342</v>
      </c>
      <c r="C44" s="227"/>
      <c r="D44" s="227"/>
      <c r="E44" s="227"/>
      <c r="F44" s="227"/>
      <c r="G44" s="228"/>
      <c r="H44" s="229">
        <f>MAX(H28:H43)</f>
        <v>1.9472099999999999</v>
      </c>
      <c r="I44" s="229">
        <f>MAX(I28:I43)</f>
        <v>5.5737299999999994</v>
      </c>
      <c r="J44" s="220">
        <f>MAX(J37:J43)</f>
        <v>0</v>
      </c>
      <c r="K44" s="231">
        <f>MAX(K28:K43)</f>
        <v>0.26196748704000006</v>
      </c>
      <c r="L44" s="231">
        <f>MAX(L28:L43)</f>
        <v>0.63260904899999992</v>
      </c>
      <c r="M44" s="205"/>
      <c r="O44" s="33"/>
      <c r="P44" s="33"/>
      <c r="Q44" s="33"/>
    </row>
    <row r="45" spans="1:17" s="57" customFormat="1" ht="16.5" thickBot="1">
      <c r="A45" s="235"/>
      <c r="B45" s="226" t="s">
        <v>343</v>
      </c>
      <c r="C45" s="227"/>
      <c r="D45" s="227"/>
      <c r="E45" s="227"/>
      <c r="F45" s="227"/>
      <c r="G45" s="227"/>
      <c r="H45" s="231">
        <f>MAX(H27:H44)</f>
        <v>1.9472099999999999</v>
      </c>
      <c r="I45" s="231">
        <f>MAX(I27:I44)</f>
        <v>5.5737299999999994</v>
      </c>
      <c r="J45" s="236"/>
      <c r="K45" s="231">
        <f>MAX(K27:K44)</f>
        <v>0.26196748704000006</v>
      </c>
      <c r="L45" s="231">
        <f>MAX(L27:L44)</f>
        <v>0.63260904899999992</v>
      </c>
      <c r="M45" s="205"/>
      <c r="O45" s="33"/>
      <c r="P45" s="33"/>
      <c r="Q45" s="33"/>
    </row>
    <row r="46" spans="1:17" s="57" customFormat="1" ht="9" customHeight="1">
      <c r="A46" s="109"/>
      <c r="B46" s="109"/>
      <c r="C46" s="113"/>
      <c r="D46" s="113"/>
      <c r="E46" s="113"/>
      <c r="F46" s="113"/>
      <c r="G46" s="113"/>
      <c r="H46" s="113"/>
      <c r="I46" s="113"/>
      <c r="J46" s="112"/>
      <c r="K46" s="112"/>
      <c r="L46" s="112"/>
      <c r="M46" s="114"/>
      <c r="O46" s="101"/>
      <c r="P46" s="101"/>
      <c r="Q46" s="101"/>
    </row>
    <row r="47" spans="1:17" s="57" customFormat="1" ht="15.75">
      <c r="A47" s="116" t="s">
        <v>88</v>
      </c>
      <c r="B47" s="60"/>
      <c r="C47" s="117"/>
      <c r="D47" s="60"/>
      <c r="E47" s="60"/>
      <c r="F47" s="60"/>
      <c r="G47" s="60"/>
      <c r="H47" s="60"/>
      <c r="I47" s="60"/>
      <c r="J47" s="60"/>
      <c r="K47" s="60"/>
      <c r="L47" s="60"/>
      <c r="M47" s="118"/>
      <c r="O47" s="101"/>
      <c r="P47" s="101"/>
      <c r="Q47" s="101"/>
    </row>
    <row r="48" spans="1:17" s="61" customFormat="1" ht="15.75" hidden="1">
      <c r="A48" s="119" t="s">
        <v>344</v>
      </c>
      <c r="B48" s="63"/>
      <c r="C48" s="120"/>
      <c r="D48" s="63"/>
      <c r="E48" s="63"/>
      <c r="F48" s="63"/>
      <c r="G48" s="63"/>
      <c r="H48" s="63"/>
      <c r="I48" s="63"/>
      <c r="J48" s="63"/>
      <c r="K48" s="63"/>
      <c r="L48" s="63"/>
      <c r="M48" s="121"/>
      <c r="O48" s="122"/>
      <c r="P48" s="122"/>
      <c r="Q48" s="122"/>
    </row>
    <row r="49" spans="1:16" s="61" customFormat="1" ht="15.75" hidden="1">
      <c r="A49" s="119" t="s">
        <v>345</v>
      </c>
      <c r="B49" s="63"/>
      <c r="C49" s="120"/>
      <c r="D49" s="63"/>
      <c r="E49" s="63"/>
      <c r="F49" s="63"/>
      <c r="G49" s="63"/>
      <c r="H49" s="63"/>
      <c r="I49" s="63"/>
      <c r="J49" s="63"/>
      <c r="K49" s="63"/>
      <c r="L49" s="63"/>
      <c r="M49" s="121"/>
    </row>
    <row r="50" spans="1:16" s="61" customFormat="1" ht="18.75">
      <c r="A50" s="119" t="s">
        <v>346</v>
      </c>
      <c r="B50" s="63"/>
      <c r="C50" s="120"/>
      <c r="D50" s="63"/>
      <c r="E50" s="63"/>
      <c r="F50" s="63"/>
      <c r="G50" s="63"/>
      <c r="H50" s="63"/>
      <c r="I50" s="63"/>
      <c r="J50" s="63"/>
      <c r="K50" s="63"/>
      <c r="L50" s="63"/>
      <c r="M50" s="121"/>
    </row>
    <row r="51" spans="1:16" s="61" customFormat="1" ht="18.75">
      <c r="A51" s="119" t="s">
        <v>347</v>
      </c>
      <c r="B51" s="63"/>
      <c r="C51" s="120"/>
      <c r="D51" s="63"/>
      <c r="E51" s="63"/>
      <c r="F51" s="63"/>
      <c r="G51" s="63"/>
      <c r="H51" s="63"/>
      <c r="I51" s="63"/>
      <c r="J51" s="63"/>
      <c r="K51" s="63"/>
      <c r="L51" s="63"/>
      <c r="M51" s="121"/>
    </row>
    <row r="52" spans="1:16" s="61" customFormat="1" ht="15.75">
      <c r="A52" s="119" t="s">
        <v>348</v>
      </c>
      <c r="B52" s="63"/>
      <c r="C52" s="120"/>
      <c r="D52" s="63"/>
      <c r="E52" s="63"/>
      <c r="F52" s="63"/>
      <c r="G52" s="63"/>
      <c r="H52" s="63"/>
      <c r="I52" s="63"/>
      <c r="J52" s="63"/>
      <c r="K52" s="63"/>
      <c r="L52" s="63"/>
      <c r="M52" s="121"/>
    </row>
    <row r="53" spans="1:16" s="61" customFormat="1" ht="18.75">
      <c r="A53" s="119" t="s">
        <v>349</v>
      </c>
      <c r="B53" s="63"/>
      <c r="C53" s="120"/>
      <c r="D53" s="63"/>
      <c r="E53" s="63"/>
      <c r="F53" s="63"/>
      <c r="G53" s="63"/>
      <c r="H53" s="63"/>
      <c r="I53" s="63"/>
      <c r="J53" s="63"/>
      <c r="K53" s="63"/>
      <c r="L53" s="63"/>
      <c r="M53" s="121"/>
    </row>
    <row r="54" spans="1:16" s="57" customFormat="1" ht="15.75">
      <c r="A54" s="123"/>
      <c r="B54" s="60"/>
      <c r="C54" s="117"/>
      <c r="D54" s="60"/>
      <c r="E54" s="60"/>
      <c r="F54" s="60"/>
      <c r="G54" s="60"/>
      <c r="H54" s="60"/>
      <c r="I54" s="60"/>
      <c r="J54" s="60"/>
      <c r="K54" s="60"/>
      <c r="L54" s="60"/>
      <c r="M54" s="118"/>
    </row>
    <row r="55" spans="1:16" s="57" customFormat="1" ht="15.75">
      <c r="A55" s="155"/>
      <c r="B55" s="117"/>
      <c r="C55" s="60"/>
      <c r="E55" s="60"/>
      <c r="F55" s="59" t="s">
        <v>26</v>
      </c>
      <c r="J55" s="60"/>
      <c r="L55" s="167">
        <v>37791</v>
      </c>
      <c r="P55" s="167"/>
    </row>
    <row r="56" spans="1:16" s="57" customFormat="1" ht="15" customHeight="1">
      <c r="A56" s="60"/>
      <c r="B56" s="60"/>
      <c r="C56" s="60"/>
      <c r="E56" s="60"/>
      <c r="L56" s="60"/>
      <c r="P56" s="109"/>
    </row>
    <row r="57" spans="1:16" s="57" customFormat="1" ht="15.75">
      <c r="F57" s="57" t="s">
        <v>98</v>
      </c>
      <c r="L57" s="120" t="s">
        <v>28</v>
      </c>
    </row>
    <row r="58" spans="1:16" s="57" customFormat="1" ht="15.75">
      <c r="F58" s="57" t="s">
        <v>98</v>
      </c>
      <c r="L58" s="120" t="s">
        <v>350</v>
      </c>
    </row>
    <row r="59" spans="1:16" s="57" customFormat="1" ht="15.75" hidden="1">
      <c r="G59" s="57" t="s">
        <v>98</v>
      </c>
      <c r="K59" s="120" t="s">
        <v>68</v>
      </c>
    </row>
    <row r="60" spans="1:16" s="57" customFormat="1" ht="15.75" hidden="1">
      <c r="G60" s="57" t="s">
        <v>98</v>
      </c>
      <c r="K60" s="120" t="s">
        <v>99</v>
      </c>
    </row>
    <row r="61" spans="1:16" s="57" customFormat="1" ht="15.75" hidden="1">
      <c r="F61" s="126"/>
      <c r="G61" s="57" t="s">
        <v>98</v>
      </c>
      <c r="K61" s="120" t="s">
        <v>100</v>
      </c>
    </row>
    <row r="62" spans="1:16" ht="15.75" hidden="1">
      <c r="G62" s="57" t="s">
        <v>71</v>
      </c>
      <c r="K62" s="120" t="s">
        <v>101</v>
      </c>
    </row>
  </sheetData>
  <mergeCells count="30">
    <mergeCell ref="A18:A19"/>
    <mergeCell ref="B18:B19"/>
    <mergeCell ref="C18:C19"/>
    <mergeCell ref="D18:E18"/>
    <mergeCell ref="F18:G18"/>
    <mergeCell ref="H18:I18"/>
    <mergeCell ref="K18:L18"/>
    <mergeCell ref="O20:Q20"/>
    <mergeCell ref="O21:Q21"/>
    <mergeCell ref="O22:Q22"/>
    <mergeCell ref="O23:Q23"/>
    <mergeCell ref="O24:Q24"/>
    <mergeCell ref="O25:Q25"/>
    <mergeCell ref="O26:Q26"/>
    <mergeCell ref="O28:Q28"/>
    <mergeCell ref="O29:Q29"/>
    <mergeCell ref="O30:Q30"/>
    <mergeCell ref="O31:Q31"/>
    <mergeCell ref="O32:Q32"/>
    <mergeCell ref="O33:Q33"/>
    <mergeCell ref="O34:Q34"/>
    <mergeCell ref="O35:Q35"/>
    <mergeCell ref="O36:Q36"/>
    <mergeCell ref="O37:Q37"/>
    <mergeCell ref="O42:Q42"/>
    <mergeCell ref="O43:Q43"/>
    <mergeCell ref="O38:Q38"/>
    <mergeCell ref="O39:Q39"/>
    <mergeCell ref="O40:Q40"/>
    <mergeCell ref="O41:Q41"/>
  </mergeCells>
  <phoneticPr fontId="56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6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6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20"/>
  <sheetViews>
    <sheetView topLeftCell="A8" workbookViewId="0">
      <selection activeCell="E53" sqref="E53"/>
    </sheetView>
  </sheetViews>
  <sheetFormatPr defaultRowHeight="12.75"/>
  <cols>
    <col min="1" max="1" width="5.7109375" customWidth="1"/>
    <col min="2" max="2" width="26.42578125" customWidth="1"/>
    <col min="3" max="3" width="6.5703125" customWidth="1"/>
    <col min="4" max="4" width="25" customWidth="1"/>
    <col min="5" max="5" width="10.85546875" customWidth="1"/>
    <col min="6" max="7" width="6.42578125" customWidth="1"/>
    <col min="8" max="8" width="10.7109375" customWidth="1"/>
    <col min="9" max="9" width="9.7109375" customWidth="1"/>
    <col min="10" max="10" width="9.42578125" customWidth="1"/>
    <col min="11" max="11" width="13.42578125" customWidth="1"/>
    <col min="12" max="12" width="8.7109375" customWidth="1"/>
  </cols>
  <sheetData>
    <row r="1" spans="1:12" ht="18.75" customHeight="1">
      <c r="K1" s="2" t="s">
        <v>412</v>
      </c>
    </row>
    <row r="2" spans="1:12" ht="18" customHeight="1"/>
    <row r="3" spans="1:12" ht="18.75" customHeight="1">
      <c r="A3" s="254" t="s">
        <v>1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</row>
    <row r="4" spans="1:12" ht="18.75" customHeight="1">
      <c r="A4" s="254" t="s">
        <v>387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</row>
    <row r="5" spans="1:12" ht="16.5" customHeight="1">
      <c r="A5" s="3" t="s">
        <v>29</v>
      </c>
    </row>
    <row r="6" spans="1:12" ht="15.75" customHeight="1">
      <c r="A6" s="240" t="s">
        <v>414</v>
      </c>
    </row>
    <row r="7" spans="1:12" ht="15.75">
      <c r="A7" s="4" t="s">
        <v>2</v>
      </c>
    </row>
    <row r="8" spans="1:12" ht="15">
      <c r="A8" s="5" t="s">
        <v>3</v>
      </c>
    </row>
    <row r="9" spans="1:12" ht="15">
      <c r="A9" s="6" t="s">
        <v>13</v>
      </c>
    </row>
    <row r="10" spans="1:12" ht="15" hidden="1">
      <c r="A10" s="6"/>
    </row>
    <row r="11" spans="1:12" ht="15.75">
      <c r="A11" s="3" t="s">
        <v>4</v>
      </c>
    </row>
    <row r="12" spans="1:12" ht="15">
      <c r="A12" s="6" t="s">
        <v>365</v>
      </c>
    </row>
    <row r="13" spans="1:12" ht="15">
      <c r="A13" s="7" t="s">
        <v>366</v>
      </c>
    </row>
    <row r="14" spans="1:12" ht="15.75">
      <c r="A14" s="3" t="s">
        <v>5</v>
      </c>
    </row>
    <row r="16" spans="1:12" ht="45" customHeight="1">
      <c r="A16" s="9" t="s">
        <v>6</v>
      </c>
      <c r="B16" s="10" t="s">
        <v>7</v>
      </c>
      <c r="C16" s="253" t="s">
        <v>8</v>
      </c>
      <c r="D16" s="253"/>
      <c r="E16" s="9" t="s">
        <v>18</v>
      </c>
      <c r="F16" s="9" t="s">
        <v>9</v>
      </c>
      <c r="G16" s="9" t="s">
        <v>422</v>
      </c>
      <c r="H16" s="12" t="s">
        <v>17</v>
      </c>
      <c r="I16" s="12" t="s">
        <v>15</v>
      </c>
      <c r="J16" s="12" t="s">
        <v>16</v>
      </c>
      <c r="K16" s="9" t="s">
        <v>10</v>
      </c>
      <c r="L16" s="9" t="s">
        <v>19</v>
      </c>
    </row>
    <row r="17" spans="1:12" ht="15.75" customHeight="1">
      <c r="A17" s="40"/>
      <c r="B17" s="41"/>
      <c r="C17" s="42"/>
      <c r="D17" s="43" t="s">
        <v>388</v>
      </c>
      <c r="E17" s="40"/>
      <c r="F17" s="9"/>
      <c r="G17" s="9"/>
      <c r="H17" s="12"/>
      <c r="I17" s="12"/>
      <c r="J17" s="12"/>
      <c r="K17" s="9"/>
      <c r="L17" s="28"/>
    </row>
    <row r="18" spans="1:12" ht="15.75">
      <c r="A18" s="34" t="s">
        <v>390</v>
      </c>
      <c r="B18" s="35" t="s">
        <v>381</v>
      </c>
      <c r="C18" s="34" t="s">
        <v>40</v>
      </c>
      <c r="D18" s="34" t="s">
        <v>389</v>
      </c>
      <c r="E18" s="37">
        <v>39.200000000000003</v>
      </c>
      <c r="F18" s="38">
        <v>0.77800000000000002</v>
      </c>
      <c r="G18" s="38">
        <v>0.8</v>
      </c>
      <c r="H18" s="27">
        <f>E18*F18*G18</f>
        <v>24.398080000000004</v>
      </c>
      <c r="I18" s="27"/>
      <c r="J18" s="27"/>
      <c r="K18" s="15"/>
      <c r="L18" s="16"/>
    </row>
    <row r="19" spans="1:12" ht="15.75">
      <c r="A19" s="34" t="s">
        <v>391</v>
      </c>
      <c r="B19" s="35" t="s">
        <v>381</v>
      </c>
      <c r="C19" s="34" t="s">
        <v>40</v>
      </c>
      <c r="D19" s="36"/>
      <c r="E19" s="39">
        <v>38.200000000000003</v>
      </c>
      <c r="F19" s="38">
        <v>0.77800000000000002</v>
      </c>
      <c r="G19" s="38">
        <v>0.8</v>
      </c>
      <c r="H19" s="27">
        <f>E19*F19*G19</f>
        <v>23.775680000000005</v>
      </c>
      <c r="I19" s="27"/>
      <c r="J19" s="27"/>
      <c r="K19" s="19"/>
      <c r="L19" s="16"/>
    </row>
    <row r="20" spans="1:12" ht="15.75">
      <c r="A20" s="34" t="s">
        <v>392</v>
      </c>
      <c r="B20" s="35" t="s">
        <v>381</v>
      </c>
      <c r="C20" s="34" t="s">
        <v>41</v>
      </c>
      <c r="D20" s="36"/>
      <c r="E20" s="37">
        <v>36.5</v>
      </c>
      <c r="F20" s="38">
        <v>0.77800000000000002</v>
      </c>
      <c r="G20" s="38">
        <v>0.8</v>
      </c>
      <c r="H20" s="27">
        <f>E20*F20*G20</f>
        <v>22.717600000000004</v>
      </c>
      <c r="I20" s="27">
        <f>AVERAGE(H18:H20)</f>
        <v>23.630453333333339</v>
      </c>
      <c r="J20" s="27">
        <f>MIN(H18:H20)</f>
        <v>22.717600000000004</v>
      </c>
      <c r="K20" s="19" t="s">
        <v>369</v>
      </c>
      <c r="L20" s="16"/>
    </row>
    <row r="21" spans="1:12" ht="15.75">
      <c r="A21" s="34"/>
      <c r="B21" s="44"/>
      <c r="C21" s="34"/>
      <c r="D21" s="43" t="s">
        <v>393</v>
      </c>
      <c r="E21" s="45"/>
      <c r="F21" s="38"/>
      <c r="G21" s="38"/>
      <c r="H21" s="27"/>
      <c r="I21" s="27"/>
      <c r="J21" s="27"/>
      <c r="K21" s="15"/>
      <c r="L21" s="16"/>
    </row>
    <row r="22" spans="1:12" ht="15.75">
      <c r="A22" s="34" t="s">
        <v>394</v>
      </c>
      <c r="B22" s="35" t="s">
        <v>381</v>
      </c>
      <c r="C22" s="34" t="s">
        <v>367</v>
      </c>
      <c r="D22" s="34" t="s">
        <v>389</v>
      </c>
      <c r="E22" s="39">
        <v>47.1</v>
      </c>
      <c r="F22" s="38">
        <v>0.77800000000000002</v>
      </c>
      <c r="G22" s="38">
        <v>0.8</v>
      </c>
      <c r="H22" s="27">
        <f>E22*F22*G22</f>
        <v>29.31504</v>
      </c>
      <c r="I22" s="27"/>
      <c r="J22" s="27"/>
      <c r="K22" s="15"/>
      <c r="L22" s="14"/>
    </row>
    <row r="23" spans="1:12" ht="15.75">
      <c r="A23" s="34" t="s">
        <v>395</v>
      </c>
      <c r="B23" s="35" t="s">
        <v>381</v>
      </c>
      <c r="C23" s="34" t="s">
        <v>368</v>
      </c>
      <c r="D23" s="36"/>
      <c r="E23" s="39">
        <v>47.1</v>
      </c>
      <c r="F23" s="38">
        <v>0.77800000000000002</v>
      </c>
      <c r="G23" s="38">
        <v>0.8</v>
      </c>
      <c r="H23" s="27">
        <f>E23*F23*G23</f>
        <v>29.31504</v>
      </c>
      <c r="I23" s="27"/>
      <c r="J23" s="27"/>
      <c r="K23" s="15"/>
      <c r="L23" s="14"/>
    </row>
    <row r="24" spans="1:12" ht="15.75">
      <c r="A24" s="34" t="s">
        <v>396</v>
      </c>
      <c r="B24" s="35" t="s">
        <v>381</v>
      </c>
      <c r="C24" s="34" t="s">
        <v>370</v>
      </c>
      <c r="D24" s="36"/>
      <c r="E24" s="39">
        <v>48.9</v>
      </c>
      <c r="F24" s="38">
        <v>0.77800000000000002</v>
      </c>
      <c r="G24" s="38">
        <v>0.8</v>
      </c>
      <c r="H24" s="27">
        <f>E24*F24*G24</f>
        <v>30.435360000000003</v>
      </c>
      <c r="I24" s="27">
        <f>AVERAGE(H22:H24)</f>
        <v>29.688479999999998</v>
      </c>
      <c r="J24" s="27">
        <f>MIN(H22:H24)</f>
        <v>29.31504</v>
      </c>
      <c r="K24" s="19" t="s">
        <v>110</v>
      </c>
      <c r="L24" s="14"/>
    </row>
    <row r="25" spans="1:12" ht="15.75">
      <c r="A25" s="34"/>
      <c r="B25" s="44"/>
      <c r="C25" s="34"/>
      <c r="D25" s="43" t="s">
        <v>400</v>
      </c>
      <c r="E25" s="45"/>
      <c r="F25" s="38"/>
      <c r="G25" s="38"/>
      <c r="H25" s="27"/>
      <c r="I25" s="27"/>
      <c r="J25" s="27"/>
      <c r="K25" s="15"/>
      <c r="L25" s="16"/>
    </row>
    <row r="26" spans="1:12" ht="15.75">
      <c r="A26" s="34" t="s">
        <v>397</v>
      </c>
      <c r="B26" s="35" t="s">
        <v>381</v>
      </c>
      <c r="C26" s="34" t="s">
        <v>371</v>
      </c>
      <c r="D26" s="34" t="s">
        <v>389</v>
      </c>
      <c r="E26" s="39">
        <v>35.200000000000003</v>
      </c>
      <c r="F26" s="38">
        <v>0.77800000000000002</v>
      </c>
      <c r="G26" s="38">
        <v>0.8</v>
      </c>
      <c r="H26" s="27">
        <f>E26*F26*G26</f>
        <v>21.908480000000004</v>
      </c>
      <c r="I26" s="27"/>
      <c r="J26" s="27"/>
      <c r="K26" s="15"/>
      <c r="L26" s="14"/>
    </row>
    <row r="27" spans="1:12" ht="15.75">
      <c r="A27" s="34" t="s">
        <v>398</v>
      </c>
      <c r="B27" s="35" t="s">
        <v>381</v>
      </c>
      <c r="C27" s="34" t="s">
        <v>371</v>
      </c>
      <c r="D27" s="36"/>
      <c r="E27" s="39">
        <v>36.5</v>
      </c>
      <c r="F27" s="38">
        <v>0.77800000000000002</v>
      </c>
      <c r="G27" s="38">
        <v>0.8</v>
      </c>
      <c r="H27" s="27">
        <f>E27*F27*G27</f>
        <v>22.717600000000004</v>
      </c>
      <c r="I27" s="27"/>
      <c r="J27" s="27"/>
      <c r="K27" s="15"/>
      <c r="L27" s="14"/>
    </row>
    <row r="28" spans="1:12" ht="15.75">
      <c r="A28" s="34" t="s">
        <v>399</v>
      </c>
      <c r="B28" s="35" t="s">
        <v>381</v>
      </c>
      <c r="C28" s="34" t="s">
        <v>371</v>
      </c>
      <c r="D28" s="36"/>
      <c r="E28" s="39">
        <v>35.6</v>
      </c>
      <c r="F28" s="38">
        <v>0.77800000000000002</v>
      </c>
      <c r="G28" s="38">
        <v>0.8</v>
      </c>
      <c r="H28" s="27">
        <f>E28*F28*G28</f>
        <v>22.157440000000005</v>
      </c>
      <c r="I28" s="27">
        <f>AVERAGE(H26:H28)</f>
        <v>22.261173333333335</v>
      </c>
      <c r="J28" s="27">
        <f>MIN(H26:H28)</f>
        <v>21.908480000000004</v>
      </c>
      <c r="K28" s="19" t="s">
        <v>108</v>
      </c>
      <c r="L28" s="14"/>
    </row>
    <row r="29" spans="1:12" ht="15.75">
      <c r="A29" s="34"/>
      <c r="B29" s="44"/>
      <c r="C29" s="34"/>
      <c r="D29" s="43" t="s">
        <v>400</v>
      </c>
      <c r="E29" s="45"/>
      <c r="F29" s="38"/>
      <c r="G29" s="38"/>
      <c r="H29" s="27"/>
      <c r="I29" s="27"/>
      <c r="J29" s="27"/>
      <c r="K29" s="15"/>
      <c r="L29" s="16"/>
    </row>
    <row r="30" spans="1:12" ht="15.75">
      <c r="A30" s="34" t="s">
        <v>401</v>
      </c>
      <c r="B30" s="35" t="s">
        <v>381</v>
      </c>
      <c r="C30" s="34" t="s">
        <v>372</v>
      </c>
      <c r="D30" s="34" t="s">
        <v>389</v>
      </c>
      <c r="E30" s="39">
        <v>45.2</v>
      </c>
      <c r="F30" s="38">
        <v>0.77800000000000002</v>
      </c>
      <c r="G30" s="38">
        <v>0.8</v>
      </c>
      <c r="H30" s="27">
        <f>E30*F30*G30</f>
        <v>28.132480000000005</v>
      </c>
      <c r="I30" s="27"/>
      <c r="J30" s="27"/>
      <c r="K30" s="15"/>
      <c r="L30" s="14"/>
    </row>
    <row r="31" spans="1:12" ht="15.75">
      <c r="A31" s="34" t="s">
        <v>402</v>
      </c>
      <c r="B31" s="35" t="s">
        <v>381</v>
      </c>
      <c r="C31" s="34" t="s">
        <v>372</v>
      </c>
      <c r="D31" s="36"/>
      <c r="E31" s="39">
        <v>41.5</v>
      </c>
      <c r="F31" s="38">
        <v>0.77800000000000002</v>
      </c>
      <c r="G31" s="38">
        <v>0.8</v>
      </c>
      <c r="H31" s="27">
        <f>E31*F31*G31</f>
        <v>25.829599999999999</v>
      </c>
      <c r="I31" s="27"/>
      <c r="J31" s="27"/>
      <c r="K31" s="15"/>
      <c r="L31" s="14"/>
    </row>
    <row r="32" spans="1:12" ht="15.75">
      <c r="A32" s="34" t="s">
        <v>403</v>
      </c>
      <c r="B32" s="35" t="s">
        <v>381</v>
      </c>
      <c r="C32" s="34" t="s">
        <v>372</v>
      </c>
      <c r="D32" s="36"/>
      <c r="E32" s="39">
        <v>43.6</v>
      </c>
      <c r="F32" s="38">
        <v>0.77800000000000002</v>
      </c>
      <c r="G32" s="38">
        <v>0.8</v>
      </c>
      <c r="H32" s="27">
        <f>E32*F32*G32</f>
        <v>27.13664</v>
      </c>
      <c r="I32" s="27">
        <f>AVERAGE(H30:H32)</f>
        <v>27.032906666666666</v>
      </c>
      <c r="J32" s="27">
        <f>MIN(H30:H32)</f>
        <v>25.829599999999999</v>
      </c>
      <c r="K32" s="19" t="s">
        <v>109</v>
      </c>
      <c r="L32" s="14"/>
    </row>
    <row r="33" spans="1:12" ht="15.75">
      <c r="A33" s="34"/>
      <c r="B33" s="44"/>
      <c r="C33" s="34"/>
      <c r="D33" s="43" t="s">
        <v>404</v>
      </c>
      <c r="E33" s="45"/>
      <c r="F33" s="38"/>
      <c r="G33" s="38"/>
      <c r="H33" s="27"/>
      <c r="I33" s="27"/>
      <c r="J33" s="27"/>
      <c r="K33" s="15"/>
      <c r="L33" s="16"/>
    </row>
    <row r="34" spans="1:12" ht="15.75">
      <c r="A34" s="34" t="s">
        <v>67</v>
      </c>
      <c r="B34" s="35" t="s">
        <v>11</v>
      </c>
      <c r="C34" s="34" t="s">
        <v>373</v>
      </c>
      <c r="D34" s="34" t="s">
        <v>389</v>
      </c>
      <c r="E34" s="39">
        <v>5.3</v>
      </c>
      <c r="F34" s="38">
        <v>0.9</v>
      </c>
      <c r="G34" s="38"/>
      <c r="H34" s="27">
        <f>E34*F34</f>
        <v>4.7699999999999996</v>
      </c>
      <c r="I34" s="27"/>
      <c r="J34" s="27"/>
      <c r="K34" s="15"/>
      <c r="L34" s="14"/>
    </row>
    <row r="35" spans="1:12" ht="15.75">
      <c r="A35" s="34" t="s">
        <v>408</v>
      </c>
      <c r="B35" s="35" t="s">
        <v>11</v>
      </c>
      <c r="C35" s="34" t="s">
        <v>373</v>
      </c>
      <c r="D35" s="36"/>
      <c r="E35" s="39">
        <v>6.3</v>
      </c>
      <c r="F35" s="38">
        <v>0.9</v>
      </c>
      <c r="G35" s="38"/>
      <c r="H35" s="27">
        <f>E35*F35</f>
        <v>5.67</v>
      </c>
      <c r="I35" s="27"/>
      <c r="J35" s="27"/>
      <c r="K35" s="15"/>
      <c r="L35" s="14"/>
    </row>
    <row r="36" spans="1:12" ht="15.75">
      <c r="A36" s="34" t="s">
        <v>409</v>
      </c>
      <c r="B36" s="35" t="s">
        <v>11</v>
      </c>
      <c r="C36" s="34" t="s">
        <v>373</v>
      </c>
      <c r="D36" s="36"/>
      <c r="E36" s="39">
        <v>7.9</v>
      </c>
      <c r="F36" s="38">
        <v>0.9</v>
      </c>
      <c r="G36" s="38"/>
      <c r="H36" s="27">
        <f>E36*F36</f>
        <v>7.11</v>
      </c>
      <c r="I36" s="27">
        <f>AVERAGE(H34:H36)</f>
        <v>5.8500000000000005</v>
      </c>
      <c r="J36" s="27"/>
      <c r="K36" s="47" t="str">
        <f>IF(I36&gt;=Марки!$F$4,Марки!$E$4,IF(I36&gt;=Марки!$F$5,Марки!$E$5,IF(I36&gt;=Марки!$F$6,Марки!$E$6,IF(I36&gt;=Марки!$F$7,Марки!$E$7,IF(I36&gt;=Марки!$F$8,Марки!$E$8,IF(I36&gt;=Марки!$F$9,Марки!$E$9,IF(I36&gt;=Марки!$F$10,Марки!$E$10,IF(I36&gt;=Марки!$F$11,Марки!$E$11,Марки!$E$11))))))))</f>
        <v>М50</v>
      </c>
      <c r="L36" s="14"/>
    </row>
    <row r="37" spans="1:12" ht="15.75">
      <c r="A37" s="34"/>
      <c r="B37" s="44"/>
      <c r="C37" s="34"/>
      <c r="D37" s="43"/>
      <c r="E37" s="45"/>
      <c r="F37" s="38"/>
      <c r="G37" s="38"/>
      <c r="H37" s="27"/>
      <c r="I37" s="27"/>
      <c r="J37" s="27"/>
      <c r="K37" s="15"/>
      <c r="L37" s="16"/>
    </row>
    <row r="38" spans="1:12" ht="15.75">
      <c r="A38" s="34" t="s">
        <v>405</v>
      </c>
      <c r="B38" s="35" t="s">
        <v>12</v>
      </c>
      <c r="C38" s="34" t="s">
        <v>373</v>
      </c>
      <c r="D38" s="36"/>
      <c r="E38" s="39">
        <v>5.4</v>
      </c>
      <c r="F38" s="38">
        <v>0.9</v>
      </c>
      <c r="G38" s="38"/>
      <c r="H38" s="27">
        <f>E38*F38</f>
        <v>4.8600000000000003</v>
      </c>
      <c r="I38" s="27"/>
      <c r="J38" s="27"/>
      <c r="K38" s="15"/>
      <c r="L38" s="16"/>
    </row>
    <row r="39" spans="1:12" ht="15.75">
      <c r="A39" s="34" t="s">
        <v>406</v>
      </c>
      <c r="B39" s="35" t="s">
        <v>12</v>
      </c>
      <c r="C39" s="34" t="s">
        <v>373</v>
      </c>
      <c r="D39" s="36"/>
      <c r="E39" s="39">
        <v>6</v>
      </c>
      <c r="F39" s="38">
        <v>0.9</v>
      </c>
      <c r="G39" s="38"/>
      <c r="H39" s="27">
        <f>E39*F39</f>
        <v>5.4</v>
      </c>
      <c r="I39" s="27">
        <f>AVERAGE(H37:H40)</f>
        <v>4.830000000000001</v>
      </c>
      <c r="J39" s="27"/>
      <c r="K39" s="47" t="str">
        <f>IF(I39&gt;=Марки!$F$4,Марки!$E$4,IF(I39&gt;=Марки!$F$5,Марки!$E$5,IF(I39&gt;=Марки!$F$6,Марки!$E$6,IF(I39&gt;=Марки!$F$7,Марки!$E$7,IF(I39&gt;=Марки!$F$8,Марки!$E$8,IF(I39&gt;=Марки!$F$9,Марки!$E$9,IF(I39&gt;=Марки!$F$10,Марки!$E$10,IF(I39&gt;=Марки!$F$11,Марки!$E$11,Марки!$E$11))))))))</f>
        <v>М25</v>
      </c>
      <c r="L39" s="16"/>
    </row>
    <row r="40" spans="1:12" ht="15.75">
      <c r="A40" s="34" t="s">
        <v>407</v>
      </c>
      <c r="B40" s="35" t="s">
        <v>12</v>
      </c>
      <c r="C40" s="34" t="s">
        <v>373</v>
      </c>
      <c r="D40" s="36"/>
      <c r="E40" s="39">
        <v>4.7</v>
      </c>
      <c r="F40" s="38">
        <v>0.9</v>
      </c>
      <c r="G40" s="38"/>
      <c r="H40" s="27">
        <f>E40*F40</f>
        <v>4.2300000000000004</v>
      </c>
      <c r="I40" s="27"/>
      <c r="J40" s="27"/>
      <c r="K40" s="15"/>
      <c r="L40" s="16"/>
    </row>
    <row r="41" spans="1:12" ht="15.75" customHeight="1">
      <c r="A41" s="40"/>
      <c r="B41" s="41"/>
      <c r="C41" s="42"/>
      <c r="D41" s="43" t="s">
        <v>410</v>
      </c>
      <c r="E41" s="40"/>
      <c r="F41" s="9"/>
      <c r="G41" s="38"/>
      <c r="H41" s="12"/>
      <c r="I41" s="12"/>
      <c r="J41" s="12"/>
      <c r="K41" s="9"/>
      <c r="L41" s="28"/>
    </row>
    <row r="42" spans="1:12" ht="15.75">
      <c r="A42" s="34" t="s">
        <v>390</v>
      </c>
      <c r="B42" s="35" t="s">
        <v>381</v>
      </c>
      <c r="C42" s="34" t="s">
        <v>367</v>
      </c>
      <c r="D42" s="34" t="s">
        <v>411</v>
      </c>
      <c r="E42" s="37">
        <v>39.200000000000003</v>
      </c>
      <c r="F42" s="38">
        <v>0.77800000000000002</v>
      </c>
      <c r="G42" s="38">
        <v>0.8</v>
      </c>
      <c r="H42" s="27">
        <f>E42*F42*G42</f>
        <v>24.398080000000004</v>
      </c>
      <c r="I42" s="27"/>
      <c r="J42" s="27"/>
      <c r="K42" s="15"/>
      <c r="L42" s="16"/>
    </row>
    <row r="43" spans="1:12" ht="15.75">
      <c r="A43" s="34" t="s">
        <v>391</v>
      </c>
      <c r="B43" s="35" t="s">
        <v>381</v>
      </c>
      <c r="C43" s="34" t="s">
        <v>367</v>
      </c>
      <c r="D43" s="36"/>
      <c r="E43" s="39">
        <v>38.200000000000003</v>
      </c>
      <c r="F43" s="38">
        <v>0.77800000000000002</v>
      </c>
      <c r="G43" s="38">
        <v>0.8</v>
      </c>
      <c r="H43" s="27">
        <f>E43*F43*G43</f>
        <v>23.775680000000005</v>
      </c>
      <c r="I43" s="27"/>
      <c r="J43" s="27"/>
      <c r="K43" s="19"/>
      <c r="L43" s="16"/>
    </row>
    <row r="44" spans="1:12" ht="15.75">
      <c r="A44" s="34" t="s">
        <v>392</v>
      </c>
      <c r="B44" s="35" t="s">
        <v>381</v>
      </c>
      <c r="C44" s="34" t="s">
        <v>367</v>
      </c>
      <c r="D44" s="36"/>
      <c r="E44" s="37">
        <v>36.5</v>
      </c>
      <c r="F44" s="38">
        <v>0.77800000000000002</v>
      </c>
      <c r="G44" s="38">
        <v>0.8</v>
      </c>
      <c r="H44" s="27">
        <f>E44*F44*G44</f>
        <v>22.717600000000004</v>
      </c>
      <c r="I44" s="27">
        <f>AVERAGE(H42:H44)</f>
        <v>23.630453333333339</v>
      </c>
      <c r="J44" s="27">
        <f>MIN(H42:H44)</f>
        <v>22.717600000000004</v>
      </c>
      <c r="K44" s="19" t="s">
        <v>369</v>
      </c>
      <c r="L44" s="16"/>
    </row>
    <row r="45" spans="1:12" ht="15.75">
      <c r="A45" s="34"/>
      <c r="B45" s="44"/>
      <c r="C45" s="34"/>
      <c r="D45" s="43" t="s">
        <v>400</v>
      </c>
      <c r="E45" s="45"/>
      <c r="F45" s="38"/>
      <c r="G45" s="38"/>
      <c r="H45" s="27"/>
      <c r="I45" s="27"/>
      <c r="J45" s="27"/>
      <c r="K45" s="15"/>
      <c r="L45" s="16"/>
    </row>
    <row r="46" spans="1:12" ht="15.75">
      <c r="A46" s="34" t="s">
        <v>397</v>
      </c>
      <c r="B46" s="35" t="s">
        <v>381</v>
      </c>
      <c r="C46" s="34" t="s">
        <v>40</v>
      </c>
      <c r="D46" s="34" t="s">
        <v>411</v>
      </c>
      <c r="E46" s="39">
        <v>28.1</v>
      </c>
      <c r="F46" s="38">
        <v>0.77800000000000002</v>
      </c>
      <c r="G46" s="38">
        <v>0.8</v>
      </c>
      <c r="H46" s="27">
        <f>E46*F46*G46</f>
        <v>17.489440000000002</v>
      </c>
      <c r="I46" s="27"/>
      <c r="J46" s="27"/>
      <c r="K46" s="15"/>
      <c r="L46" s="14"/>
    </row>
    <row r="47" spans="1:12" ht="15.75">
      <c r="A47" s="34" t="s">
        <v>398</v>
      </c>
      <c r="B47" s="35" t="s">
        <v>381</v>
      </c>
      <c r="C47" s="34" t="s">
        <v>41</v>
      </c>
      <c r="D47" s="36"/>
      <c r="E47" s="39">
        <v>26.7</v>
      </c>
      <c r="F47" s="38">
        <v>0.77800000000000002</v>
      </c>
      <c r="G47" s="38">
        <v>0.8</v>
      </c>
      <c r="H47" s="27">
        <f>E47*F47*G47</f>
        <v>16.618080000000003</v>
      </c>
      <c r="I47" s="27"/>
      <c r="J47" s="27"/>
      <c r="K47" s="15"/>
      <c r="L47" s="14"/>
    </row>
    <row r="48" spans="1:12" ht="15.75">
      <c r="A48" s="34" t="s">
        <v>399</v>
      </c>
      <c r="B48" s="35" t="s">
        <v>381</v>
      </c>
      <c r="C48" s="34" t="s">
        <v>41</v>
      </c>
      <c r="D48" s="36"/>
      <c r="E48" s="39">
        <v>27.6</v>
      </c>
      <c r="F48" s="38">
        <v>0.77800000000000002</v>
      </c>
      <c r="G48" s="38">
        <v>0.8</v>
      </c>
      <c r="H48" s="27">
        <f>E48*F48*G48</f>
        <v>17.178240000000002</v>
      </c>
      <c r="I48" s="27">
        <f>AVERAGE(H46:H48)</f>
        <v>17.095253333333336</v>
      </c>
      <c r="J48" s="27">
        <f>MIN(H46:H48)</f>
        <v>16.618080000000003</v>
      </c>
      <c r="K48" s="19" t="s">
        <v>107</v>
      </c>
      <c r="L48" s="14"/>
    </row>
    <row r="49" spans="1:12" ht="15.75">
      <c r="A49" s="20"/>
      <c r="B49" s="21"/>
      <c r="C49" s="20"/>
      <c r="D49" s="21"/>
      <c r="E49" s="29"/>
      <c r="F49" s="22"/>
      <c r="G49" s="22"/>
      <c r="H49" s="23"/>
      <c r="I49" s="23"/>
      <c r="J49" s="23"/>
      <c r="K49" s="21"/>
      <c r="L49" s="21"/>
    </row>
    <row r="50" spans="1:12" ht="15.75">
      <c r="A50" s="25" t="s">
        <v>24</v>
      </c>
      <c r="B50" s="21"/>
      <c r="C50" s="20"/>
      <c r="D50" s="21"/>
      <c r="E50" s="24"/>
      <c r="F50" s="22"/>
      <c r="G50" s="22"/>
      <c r="H50" s="23"/>
      <c r="I50" s="23"/>
      <c r="J50" s="23"/>
      <c r="K50" s="21"/>
      <c r="L50" s="21"/>
    </row>
    <row r="51" spans="1:12" ht="15.75">
      <c r="A51" s="26" t="s">
        <v>436</v>
      </c>
      <c r="B51" s="21"/>
      <c r="C51" s="20"/>
      <c r="D51" s="21"/>
      <c r="E51" s="24"/>
      <c r="F51" s="22"/>
      <c r="G51" s="22"/>
      <c r="H51" s="23"/>
      <c r="I51" s="23"/>
      <c r="J51" s="23"/>
      <c r="K51" s="21"/>
      <c r="L51" s="21"/>
    </row>
    <row r="52" spans="1:12" ht="15.75">
      <c r="A52" s="20"/>
      <c r="B52" s="21"/>
      <c r="C52" s="20"/>
      <c r="D52" s="21"/>
      <c r="E52" s="24"/>
      <c r="F52" s="22"/>
      <c r="G52" s="22"/>
      <c r="H52" s="23"/>
      <c r="I52" s="23"/>
      <c r="J52" s="23"/>
      <c r="K52" s="21"/>
      <c r="L52" s="21"/>
    </row>
    <row r="53" spans="1:12" ht="15.75">
      <c r="A53" s="20"/>
      <c r="B53" s="21"/>
      <c r="C53" s="20"/>
      <c r="D53" s="21"/>
      <c r="E53" s="24"/>
      <c r="F53" s="22"/>
      <c r="G53" s="22"/>
      <c r="H53" s="22" t="s">
        <v>26</v>
      </c>
      <c r="J53" s="23"/>
      <c r="K53" s="48">
        <v>38903</v>
      </c>
      <c r="L53" s="21"/>
    </row>
    <row r="54" spans="1:12" ht="15.75">
      <c r="A54" s="20"/>
      <c r="B54" s="21"/>
      <c r="C54" s="20"/>
      <c r="D54" s="21"/>
      <c r="E54" s="24"/>
      <c r="F54" s="22"/>
      <c r="G54" s="22"/>
      <c r="H54" s="23"/>
      <c r="I54" s="23"/>
      <c r="J54" s="23"/>
      <c r="K54" s="49"/>
      <c r="L54" s="21"/>
    </row>
    <row r="55" spans="1:12" ht="15.75">
      <c r="A55" s="20"/>
      <c r="B55" s="21"/>
      <c r="C55" s="20"/>
      <c r="D55" s="21"/>
      <c r="E55" s="24"/>
      <c r="F55" s="22"/>
      <c r="G55" s="22"/>
      <c r="H55" s="23" t="s">
        <v>27</v>
      </c>
      <c r="J55" s="23"/>
      <c r="K55" s="50" t="s">
        <v>382</v>
      </c>
      <c r="L55" s="21"/>
    </row>
    <row r="56" spans="1:12" ht="15.75" hidden="1">
      <c r="A56" s="20"/>
      <c r="B56" s="21"/>
      <c r="C56" s="20"/>
      <c r="D56" s="21"/>
      <c r="E56" s="24"/>
      <c r="F56" s="22"/>
      <c r="G56" s="22"/>
      <c r="H56" s="23" t="s">
        <v>27</v>
      </c>
      <c r="I56" s="23"/>
      <c r="J56" s="23"/>
      <c r="K56" s="50" t="s">
        <v>383</v>
      </c>
      <c r="L56" s="21"/>
    </row>
    <row r="57" spans="1:12" ht="15.75" hidden="1">
      <c r="A57" s="20"/>
      <c r="B57" s="21"/>
      <c r="C57" s="20"/>
      <c r="D57" s="21"/>
      <c r="E57" s="24"/>
      <c r="F57" s="22"/>
      <c r="G57" s="22"/>
      <c r="H57" s="23" t="s">
        <v>27</v>
      </c>
      <c r="I57" s="23"/>
      <c r="J57" s="23"/>
      <c r="K57" s="50" t="s">
        <v>69</v>
      </c>
      <c r="L57" s="21"/>
    </row>
    <row r="58" spans="1:12" ht="15.75" hidden="1">
      <c r="A58" s="20"/>
      <c r="B58" s="21"/>
      <c r="C58" s="20"/>
      <c r="D58" s="21"/>
      <c r="E58" s="24"/>
      <c r="F58" s="22"/>
      <c r="G58" s="22"/>
      <c r="H58" s="23" t="s">
        <v>71</v>
      </c>
      <c r="I58" s="23"/>
      <c r="J58" s="23"/>
      <c r="K58" s="50" t="s">
        <v>70</v>
      </c>
      <c r="L58" s="21"/>
    </row>
    <row r="59" spans="1:12" ht="15.75">
      <c r="A59" s="20"/>
      <c r="B59" s="21"/>
      <c r="C59" s="20"/>
      <c r="D59" s="21"/>
      <c r="E59" s="24"/>
      <c r="F59" s="22"/>
      <c r="G59" s="22"/>
      <c r="H59" s="23"/>
      <c r="I59" s="23"/>
      <c r="J59" s="23"/>
      <c r="K59" s="21"/>
      <c r="L59" s="21"/>
    </row>
    <row r="60" spans="1:12" ht="15.75">
      <c r="A60" s="20"/>
      <c r="B60" s="21"/>
      <c r="C60" s="20"/>
      <c r="D60" s="21"/>
      <c r="E60" s="24"/>
      <c r="F60" s="22"/>
      <c r="G60" s="22"/>
      <c r="H60" s="23"/>
      <c r="I60" s="23"/>
      <c r="J60" s="23"/>
      <c r="K60" s="21"/>
      <c r="L60" s="21"/>
    </row>
    <row r="61" spans="1:12" ht="15.75">
      <c r="A61" s="20"/>
      <c r="B61" s="21"/>
      <c r="C61" s="20"/>
      <c r="D61" s="21"/>
      <c r="E61" s="24"/>
      <c r="F61" s="22"/>
      <c r="G61" s="22"/>
      <c r="H61" s="23"/>
      <c r="I61" s="23"/>
      <c r="J61" s="23"/>
      <c r="K61" s="21"/>
      <c r="L61" s="21"/>
    </row>
    <row r="62" spans="1:12" ht="15.75">
      <c r="A62" s="20"/>
      <c r="B62" s="21"/>
      <c r="C62" s="20"/>
      <c r="D62" s="21"/>
      <c r="E62" s="24"/>
      <c r="F62" s="22"/>
      <c r="G62" s="22"/>
      <c r="H62" s="23"/>
      <c r="I62" s="23"/>
      <c r="J62" s="23"/>
      <c r="K62" s="21"/>
      <c r="L62" s="21"/>
    </row>
    <row r="63" spans="1:12" ht="15.75">
      <c r="A63" s="20"/>
      <c r="B63" s="21"/>
      <c r="C63" s="20"/>
      <c r="D63" s="21"/>
      <c r="E63" s="24"/>
      <c r="F63" s="22"/>
      <c r="G63" s="22"/>
      <c r="H63" s="23"/>
      <c r="I63" s="23"/>
      <c r="J63" s="23"/>
      <c r="K63" s="21"/>
      <c r="L63" s="21"/>
    </row>
    <row r="64" spans="1:12" ht="15.75">
      <c r="A64" s="20"/>
      <c r="B64" s="21"/>
      <c r="C64" s="20"/>
      <c r="D64" s="21"/>
      <c r="E64" s="24"/>
      <c r="F64" s="22"/>
      <c r="G64" s="22"/>
      <c r="H64" s="23"/>
      <c r="I64" s="23"/>
      <c r="J64" s="23"/>
      <c r="K64" s="21"/>
      <c r="L64" s="21"/>
    </row>
    <row r="65" spans="1:12" ht="15.75">
      <c r="A65" s="20"/>
      <c r="B65" s="21"/>
      <c r="C65" s="20"/>
      <c r="D65" s="21"/>
      <c r="E65" s="24"/>
      <c r="F65" s="22"/>
      <c r="G65" s="22"/>
      <c r="H65" s="23"/>
      <c r="I65" s="23"/>
      <c r="J65" s="23"/>
      <c r="K65" s="21"/>
      <c r="L65" s="21"/>
    </row>
    <row r="66" spans="1:12" ht="15.75">
      <c r="A66" s="20"/>
      <c r="B66" s="21"/>
      <c r="C66" s="20"/>
      <c r="D66" s="21"/>
      <c r="E66" s="24"/>
      <c r="F66" s="22"/>
      <c r="G66" s="22"/>
      <c r="H66" s="23"/>
      <c r="I66" s="23"/>
      <c r="J66" s="23"/>
      <c r="K66" s="21"/>
      <c r="L66" s="21"/>
    </row>
    <row r="67" spans="1:12" ht="15.75">
      <c r="A67" s="20"/>
      <c r="B67" s="21"/>
      <c r="C67" s="20"/>
      <c r="D67" s="21"/>
      <c r="E67" s="24"/>
      <c r="F67" s="22"/>
      <c r="G67" s="22"/>
      <c r="H67" s="23"/>
      <c r="I67" s="23"/>
      <c r="J67" s="23"/>
      <c r="K67" s="21"/>
      <c r="L67" s="21"/>
    </row>
    <row r="68" spans="1:12" ht="15.75">
      <c r="A68" s="20"/>
      <c r="B68" s="21"/>
      <c r="C68" s="20"/>
      <c r="D68" s="21"/>
      <c r="E68" s="24"/>
      <c r="F68" s="22"/>
      <c r="G68" s="22"/>
      <c r="H68" s="23"/>
      <c r="I68" s="23"/>
      <c r="J68" s="23"/>
      <c r="K68" s="21"/>
      <c r="L68" s="21"/>
    </row>
    <row r="69" spans="1:12" ht="15.75">
      <c r="A69" s="20"/>
      <c r="B69" s="21"/>
      <c r="C69" s="20"/>
      <c r="D69" s="21"/>
      <c r="E69" s="24"/>
      <c r="F69" s="22"/>
      <c r="G69" s="22"/>
      <c r="H69" s="23"/>
      <c r="I69" s="23"/>
      <c r="J69" s="23"/>
      <c r="K69" s="21"/>
      <c r="L69" s="21"/>
    </row>
    <row r="70" spans="1:12" ht="15.75">
      <c r="A70" s="20"/>
      <c r="B70" s="21"/>
      <c r="C70" s="20"/>
      <c r="D70" s="21"/>
      <c r="E70" s="24"/>
      <c r="F70" s="22"/>
      <c r="G70" s="22"/>
      <c r="H70" s="23"/>
      <c r="I70" s="23"/>
      <c r="J70" s="23"/>
      <c r="K70" s="21"/>
      <c r="L70" s="21"/>
    </row>
    <row r="71" spans="1:12" ht="15.75">
      <c r="A71" s="20"/>
      <c r="B71" s="21"/>
      <c r="C71" s="20"/>
      <c r="D71" s="21"/>
      <c r="E71" s="24"/>
      <c r="F71" s="22"/>
      <c r="G71" s="22"/>
      <c r="H71" s="23"/>
      <c r="I71" s="23"/>
      <c r="J71" s="23"/>
      <c r="K71" s="21"/>
      <c r="L71" s="21"/>
    </row>
    <row r="72" spans="1:12" ht="15.75">
      <c r="A72" s="20"/>
      <c r="B72" s="21"/>
      <c r="C72" s="20"/>
      <c r="D72" s="21"/>
      <c r="E72" s="24"/>
      <c r="F72" s="22"/>
      <c r="G72" s="22"/>
      <c r="H72" s="23"/>
      <c r="I72" s="23"/>
      <c r="J72" s="23"/>
      <c r="K72" s="21"/>
      <c r="L72" s="21"/>
    </row>
    <row r="73" spans="1:12" ht="15.75">
      <c r="A73" s="20"/>
      <c r="B73" s="21"/>
      <c r="C73" s="20"/>
      <c r="D73" s="21"/>
      <c r="E73" s="24"/>
      <c r="F73" s="22"/>
      <c r="G73" s="22"/>
      <c r="H73" s="23"/>
      <c r="I73" s="23"/>
      <c r="J73" s="23"/>
      <c r="K73" s="21"/>
      <c r="L73" s="21"/>
    </row>
    <row r="74" spans="1:12" ht="15.75">
      <c r="A74" s="20"/>
      <c r="B74" s="21"/>
      <c r="C74" s="20"/>
      <c r="D74" s="21"/>
      <c r="E74" s="24"/>
      <c r="F74" s="22"/>
      <c r="G74" s="22"/>
      <c r="H74" s="23"/>
      <c r="I74" s="23"/>
      <c r="J74" s="23"/>
      <c r="K74" s="21"/>
      <c r="L74" s="21"/>
    </row>
    <row r="75" spans="1:12" ht="15.75">
      <c r="A75" s="11"/>
      <c r="B75" s="8"/>
      <c r="C75" s="11"/>
      <c r="D75" s="8"/>
      <c r="E75" s="8"/>
      <c r="F75" s="8"/>
      <c r="G75" s="8"/>
      <c r="H75" s="13"/>
      <c r="I75" s="13"/>
      <c r="J75" s="13"/>
      <c r="K75" s="8"/>
    </row>
    <row r="76" spans="1:12" ht="15.75">
      <c r="A76" s="11"/>
      <c r="B76" s="8"/>
      <c r="C76" s="11"/>
      <c r="D76" s="8"/>
      <c r="E76" s="8"/>
      <c r="F76" s="8"/>
      <c r="G76" s="8"/>
      <c r="H76" s="13"/>
      <c r="I76" s="13"/>
      <c r="J76" s="13"/>
      <c r="K76" s="8"/>
    </row>
    <row r="77" spans="1:12" ht="15.75">
      <c r="A77" s="11"/>
      <c r="B77" s="8"/>
      <c r="C77" s="11"/>
      <c r="D77" s="8"/>
      <c r="E77" s="8"/>
      <c r="F77" s="8"/>
      <c r="G77" s="8"/>
      <c r="H77" s="13"/>
      <c r="I77" s="13"/>
      <c r="J77" s="13"/>
      <c r="K77" s="8"/>
    </row>
    <row r="78" spans="1:12" ht="15.75">
      <c r="A78" s="11"/>
      <c r="B78" s="8"/>
      <c r="C78" s="11"/>
      <c r="D78" s="8"/>
      <c r="E78" s="8"/>
      <c r="F78" s="8"/>
      <c r="G78" s="8"/>
      <c r="H78" s="13"/>
      <c r="I78" s="13"/>
      <c r="J78" s="13"/>
      <c r="K78" s="8"/>
    </row>
    <row r="79" spans="1:12" ht="15.75">
      <c r="A79" s="11"/>
      <c r="B79" s="8"/>
      <c r="C79" s="11"/>
      <c r="D79" s="8"/>
      <c r="E79" s="8"/>
      <c r="F79" s="8"/>
      <c r="G79" s="8"/>
      <c r="H79" s="13"/>
      <c r="I79" s="13"/>
      <c r="J79" s="13"/>
      <c r="K79" s="8"/>
    </row>
    <row r="80" spans="1:12" ht="15.75">
      <c r="A80" s="11"/>
      <c r="B80" s="8"/>
      <c r="C80" s="11"/>
      <c r="D80" s="8"/>
      <c r="E80" s="8"/>
      <c r="F80" s="8"/>
      <c r="G80" s="8"/>
      <c r="H80" s="13"/>
      <c r="I80" s="13"/>
      <c r="J80" s="13"/>
      <c r="K80" s="8"/>
    </row>
    <row r="81" spans="1:11" ht="15.75">
      <c r="A81" s="11"/>
      <c r="B81" s="8"/>
      <c r="C81" s="11"/>
      <c r="D81" s="8"/>
      <c r="E81" s="8"/>
      <c r="F81" s="8"/>
      <c r="G81" s="8"/>
      <c r="H81" s="13"/>
      <c r="I81" s="13"/>
      <c r="J81" s="13"/>
      <c r="K81" s="8"/>
    </row>
    <row r="82" spans="1:11" ht="15.75">
      <c r="A82" s="11"/>
      <c r="B82" s="8"/>
      <c r="C82" s="11"/>
      <c r="D82" s="8"/>
      <c r="E82" s="8"/>
      <c r="F82" s="8"/>
      <c r="G82" s="8"/>
      <c r="H82" s="13"/>
      <c r="I82" s="13"/>
      <c r="J82" s="13"/>
      <c r="K82" s="8"/>
    </row>
    <row r="83" spans="1:11" ht="15.75">
      <c r="A83" s="11"/>
      <c r="B83" s="8"/>
      <c r="C83" s="11"/>
      <c r="D83" s="8"/>
      <c r="E83" s="8"/>
      <c r="F83" s="8"/>
      <c r="G83" s="8"/>
      <c r="H83" s="13"/>
      <c r="I83" s="13"/>
      <c r="J83" s="13"/>
      <c r="K83" s="8"/>
    </row>
    <row r="84" spans="1:11" ht="15.75">
      <c r="A84" s="11"/>
      <c r="B84" s="8"/>
      <c r="C84" s="11"/>
      <c r="D84" s="8"/>
      <c r="E84" s="8"/>
      <c r="F84" s="8"/>
      <c r="G84" s="8"/>
      <c r="H84" s="13"/>
      <c r="I84" s="13"/>
      <c r="J84" s="13"/>
      <c r="K84" s="8"/>
    </row>
    <row r="85" spans="1:11" ht="15.75">
      <c r="A85" s="11"/>
      <c r="B85" s="8"/>
      <c r="C85" s="11"/>
      <c r="D85" s="8"/>
      <c r="E85" s="8"/>
      <c r="F85" s="8"/>
      <c r="G85" s="8"/>
      <c r="H85" s="13"/>
      <c r="I85" s="13"/>
      <c r="J85" s="13"/>
      <c r="K85" s="8"/>
    </row>
    <row r="86" spans="1:11" ht="15.75">
      <c r="A86" s="11"/>
      <c r="B86" s="8"/>
      <c r="C86" s="11"/>
      <c r="D86" s="8"/>
      <c r="E86" s="8"/>
      <c r="F86" s="8"/>
      <c r="G86" s="8"/>
      <c r="H86" s="13"/>
      <c r="I86" s="13"/>
      <c r="J86" s="13"/>
      <c r="K86" s="8"/>
    </row>
    <row r="87" spans="1:11" ht="15.75">
      <c r="A87" s="11"/>
      <c r="B87" s="8"/>
      <c r="C87" s="11"/>
      <c r="D87" s="8"/>
      <c r="E87" s="8"/>
      <c r="F87" s="8"/>
      <c r="G87" s="8"/>
      <c r="H87" s="13"/>
      <c r="I87" s="13"/>
      <c r="J87" s="13"/>
      <c r="K87" s="8"/>
    </row>
    <row r="88" spans="1:11" ht="15.75">
      <c r="A88" s="11"/>
      <c r="B88" s="8"/>
      <c r="C88" s="11"/>
      <c r="D88" s="8"/>
      <c r="E88" s="8"/>
      <c r="F88" s="8"/>
      <c r="G88" s="8"/>
      <c r="H88" s="13"/>
      <c r="I88" s="13"/>
      <c r="J88" s="13"/>
      <c r="K88" s="8"/>
    </row>
    <row r="89" spans="1:11" ht="15.75">
      <c r="A89" s="11"/>
      <c r="B89" s="8"/>
      <c r="C89" s="11"/>
      <c r="D89" s="8"/>
      <c r="E89" s="8"/>
      <c r="F89" s="8"/>
      <c r="G89" s="8"/>
      <c r="H89" s="13"/>
      <c r="I89" s="13"/>
      <c r="J89" s="13"/>
      <c r="K89" s="8"/>
    </row>
    <row r="90" spans="1:11" ht="15.75">
      <c r="A90" s="11"/>
      <c r="B90" s="8"/>
      <c r="C90" s="11"/>
      <c r="D90" s="8"/>
      <c r="E90" s="8"/>
      <c r="F90" s="8"/>
      <c r="G90" s="8"/>
      <c r="H90" s="13"/>
      <c r="I90" s="13"/>
      <c r="J90" s="13"/>
      <c r="K90" s="8"/>
    </row>
    <row r="91" spans="1:11" ht="15.75">
      <c r="A91" s="11"/>
      <c r="B91" s="8"/>
      <c r="C91" s="11"/>
      <c r="D91" s="8"/>
      <c r="E91" s="8"/>
      <c r="F91" s="8"/>
      <c r="G91" s="8"/>
      <c r="H91" s="13"/>
      <c r="I91" s="13"/>
      <c r="J91" s="13"/>
      <c r="K91" s="8"/>
    </row>
    <row r="92" spans="1:11" ht="15.75">
      <c r="A92" s="11"/>
      <c r="B92" s="8"/>
      <c r="C92" s="11"/>
      <c r="D92" s="8"/>
      <c r="E92" s="8"/>
      <c r="F92" s="8"/>
      <c r="G92" s="8"/>
      <c r="H92" s="13"/>
      <c r="I92" s="13"/>
      <c r="J92" s="13"/>
      <c r="K92" s="8"/>
    </row>
    <row r="93" spans="1:11" ht="15.75">
      <c r="A93" s="11"/>
      <c r="B93" s="8"/>
      <c r="C93" s="11"/>
      <c r="D93" s="8"/>
      <c r="E93" s="8"/>
      <c r="F93" s="8"/>
      <c r="G93" s="8"/>
      <c r="H93" s="13"/>
      <c r="I93" s="13"/>
      <c r="J93" s="13"/>
      <c r="K93" s="8"/>
    </row>
    <row r="94" spans="1:11" ht="15.75">
      <c r="A94" s="11"/>
      <c r="B94" s="8"/>
      <c r="C94" s="11"/>
      <c r="D94" s="8"/>
      <c r="E94" s="8"/>
      <c r="F94" s="8"/>
      <c r="G94" s="8"/>
      <c r="H94" s="13"/>
      <c r="I94" s="13"/>
      <c r="J94" s="13"/>
      <c r="K94" s="8"/>
    </row>
    <row r="95" spans="1:11" ht="15.75">
      <c r="A95" s="11"/>
      <c r="B95" s="8"/>
      <c r="C95" s="11"/>
      <c r="D95" s="8"/>
      <c r="E95" s="8"/>
      <c r="F95" s="8"/>
      <c r="G95" s="8"/>
      <c r="H95" s="13"/>
      <c r="I95" s="13"/>
      <c r="J95" s="13"/>
      <c r="K95" s="8"/>
    </row>
    <row r="96" spans="1:11" ht="15.75">
      <c r="A96" s="11"/>
      <c r="B96" s="8"/>
      <c r="C96" s="11"/>
      <c r="D96" s="8"/>
      <c r="E96" s="8"/>
      <c r="F96" s="8"/>
      <c r="G96" s="8"/>
      <c r="H96" s="13"/>
      <c r="I96" s="13"/>
      <c r="J96" s="13"/>
      <c r="K96" s="8"/>
    </row>
    <row r="97" spans="1:11" ht="15.75">
      <c r="A97" s="11"/>
      <c r="B97" s="8"/>
      <c r="C97" s="11"/>
      <c r="D97" s="8"/>
      <c r="E97" s="8"/>
      <c r="F97" s="8"/>
      <c r="G97" s="8"/>
      <c r="H97" s="13"/>
      <c r="I97" s="13"/>
      <c r="J97" s="13"/>
      <c r="K97" s="8"/>
    </row>
    <row r="98" spans="1:11" ht="15.75">
      <c r="A98" s="11"/>
      <c r="B98" s="8"/>
      <c r="C98" s="11"/>
      <c r="D98" s="8"/>
      <c r="E98" s="8"/>
      <c r="F98" s="8"/>
      <c r="G98" s="8"/>
      <c r="H98" s="13"/>
      <c r="I98" s="13"/>
      <c r="J98" s="13"/>
      <c r="K98" s="8"/>
    </row>
    <row r="99" spans="1:11" ht="15.75">
      <c r="A99" s="11"/>
      <c r="B99" s="8"/>
      <c r="C99" s="11"/>
      <c r="D99" s="8"/>
      <c r="E99" s="8"/>
      <c r="F99" s="8"/>
      <c r="G99" s="8"/>
      <c r="H99" s="13"/>
      <c r="I99" s="13"/>
      <c r="J99" s="13"/>
      <c r="K99" s="8"/>
    </row>
    <row r="100" spans="1:11" ht="15.75">
      <c r="A100" s="11"/>
      <c r="B100" s="8"/>
      <c r="C100" s="11"/>
      <c r="D100" s="8"/>
      <c r="E100" s="8"/>
      <c r="F100" s="8"/>
      <c r="G100" s="8"/>
      <c r="H100" s="13"/>
      <c r="I100" s="13"/>
      <c r="J100" s="13"/>
      <c r="K100" s="8"/>
    </row>
    <row r="101" spans="1:11" ht="15.75">
      <c r="A101" s="11"/>
      <c r="B101" s="8"/>
      <c r="C101" s="11"/>
      <c r="D101" s="8"/>
      <c r="E101" s="8"/>
      <c r="F101" s="8"/>
      <c r="G101" s="8"/>
      <c r="H101" s="13"/>
      <c r="I101" s="13"/>
      <c r="J101" s="13"/>
      <c r="K101" s="8"/>
    </row>
    <row r="102" spans="1:11" ht="15.75">
      <c r="A102" s="11"/>
      <c r="B102" s="8"/>
      <c r="C102" s="11"/>
      <c r="D102" s="8"/>
      <c r="E102" s="8"/>
      <c r="F102" s="8"/>
      <c r="G102" s="8"/>
      <c r="H102" s="13"/>
      <c r="I102" s="13"/>
      <c r="J102" s="13"/>
      <c r="K102" s="8"/>
    </row>
    <row r="103" spans="1:11" ht="15.75">
      <c r="A103" s="11"/>
      <c r="B103" s="8"/>
      <c r="C103" s="11"/>
      <c r="D103" s="8"/>
      <c r="E103" s="8"/>
      <c r="F103" s="8"/>
      <c r="G103" s="8"/>
      <c r="H103" s="13"/>
      <c r="I103" s="13"/>
      <c r="J103" s="13"/>
      <c r="K103" s="8"/>
    </row>
    <row r="104" spans="1:11" ht="15.75">
      <c r="A104" s="11"/>
      <c r="B104" s="8"/>
      <c r="C104" s="8"/>
      <c r="D104" s="8"/>
      <c r="E104" s="8"/>
      <c r="F104" s="8"/>
      <c r="G104" s="8"/>
      <c r="H104" s="13"/>
      <c r="I104" s="13"/>
      <c r="J104" s="13"/>
      <c r="K104" s="8"/>
    </row>
    <row r="105" spans="1:11" ht="15.75">
      <c r="A105" s="11"/>
      <c r="B105" s="8"/>
      <c r="C105" s="8"/>
      <c r="D105" s="8"/>
      <c r="E105" s="8"/>
      <c r="F105" s="8"/>
      <c r="G105" s="8"/>
      <c r="H105" s="13"/>
      <c r="I105" s="13"/>
      <c r="J105" s="13"/>
      <c r="K105" s="8"/>
    </row>
    <row r="106" spans="1:11" ht="15.75">
      <c r="A106" s="11"/>
      <c r="B106" s="8"/>
      <c r="C106" s="8"/>
      <c r="D106" s="8"/>
      <c r="E106" s="8"/>
      <c r="F106" s="8"/>
      <c r="G106" s="8"/>
      <c r="H106" s="13"/>
      <c r="I106" s="13"/>
      <c r="J106" s="13"/>
      <c r="K106" s="8"/>
    </row>
    <row r="107" spans="1:11" ht="15.75">
      <c r="A107" s="11"/>
      <c r="B107" s="8"/>
      <c r="C107" s="8"/>
      <c r="D107" s="8"/>
      <c r="E107" s="8"/>
      <c r="F107" s="8"/>
      <c r="G107" s="8"/>
      <c r="H107" s="13"/>
      <c r="I107" s="13"/>
      <c r="J107" s="13"/>
      <c r="K107" s="8"/>
    </row>
    <row r="108" spans="1:11" ht="15.75">
      <c r="A108" s="11"/>
      <c r="B108" s="8"/>
      <c r="C108" s="8"/>
      <c r="D108" s="8"/>
      <c r="E108" s="8"/>
      <c r="F108" s="8"/>
      <c r="G108" s="8"/>
      <c r="H108" s="13"/>
      <c r="I108" s="13"/>
      <c r="J108" s="13"/>
      <c r="K108" s="8"/>
    </row>
    <row r="109" spans="1:11" ht="15.75">
      <c r="A109" s="11"/>
      <c r="B109" s="8"/>
      <c r="C109" s="8"/>
      <c r="D109" s="8"/>
      <c r="E109" s="8"/>
      <c r="F109" s="8"/>
      <c r="G109" s="8"/>
      <c r="H109" s="13"/>
      <c r="I109" s="13"/>
      <c r="J109" s="13"/>
      <c r="K109" s="8"/>
    </row>
    <row r="110" spans="1:11" ht="15.75">
      <c r="A110" s="11"/>
      <c r="B110" s="8"/>
      <c r="C110" s="8"/>
      <c r="D110" s="8"/>
      <c r="E110" s="8"/>
      <c r="F110" s="8"/>
      <c r="G110" s="8"/>
      <c r="H110" s="13"/>
      <c r="I110" s="13"/>
      <c r="J110" s="13"/>
      <c r="K110" s="8"/>
    </row>
    <row r="111" spans="1:11" ht="15.75">
      <c r="A111" s="11"/>
      <c r="B111" s="8"/>
      <c r="C111" s="8"/>
      <c r="D111" s="8"/>
      <c r="E111" s="8"/>
      <c r="F111" s="8"/>
      <c r="G111" s="8"/>
      <c r="H111" s="13"/>
      <c r="I111" s="13"/>
      <c r="J111" s="13"/>
      <c r="K111" s="8"/>
    </row>
    <row r="112" spans="1:11" ht="15.75">
      <c r="A112" s="11"/>
      <c r="B112" s="8"/>
      <c r="C112" s="8"/>
      <c r="D112" s="8"/>
      <c r="E112" s="8"/>
      <c r="F112" s="8"/>
      <c r="G112" s="8"/>
      <c r="H112" s="13"/>
      <c r="I112" s="13"/>
      <c r="J112" s="13"/>
      <c r="K112" s="8"/>
    </row>
    <row r="113" spans="1:11" ht="15.75">
      <c r="A113" s="11"/>
      <c r="B113" s="8"/>
      <c r="C113" s="8"/>
      <c r="D113" s="8"/>
      <c r="E113" s="8"/>
      <c r="F113" s="8"/>
      <c r="G113" s="8"/>
      <c r="H113" s="13"/>
      <c r="I113" s="13"/>
      <c r="J113" s="13"/>
      <c r="K113" s="8"/>
    </row>
    <row r="114" spans="1:11" ht="15.75">
      <c r="A114" s="11"/>
      <c r="B114" s="8"/>
      <c r="C114" s="8"/>
      <c r="D114" s="8"/>
      <c r="E114" s="8"/>
      <c r="F114" s="8"/>
      <c r="G114" s="8"/>
      <c r="H114" s="13"/>
      <c r="I114" s="13"/>
      <c r="J114" s="13"/>
      <c r="K114" s="8"/>
    </row>
    <row r="115" spans="1:11" ht="15.75">
      <c r="A115" s="11"/>
      <c r="B115" s="8"/>
      <c r="C115" s="8"/>
      <c r="D115" s="8"/>
      <c r="E115" s="8"/>
      <c r="F115" s="8"/>
      <c r="G115" s="8"/>
      <c r="H115" s="13"/>
      <c r="I115" s="13"/>
      <c r="J115" s="13"/>
      <c r="K115" s="8"/>
    </row>
    <row r="116" spans="1:11" ht="15.75">
      <c r="A116" s="11"/>
      <c r="B116" s="8"/>
      <c r="C116" s="8"/>
      <c r="D116" s="8"/>
      <c r="E116" s="8"/>
      <c r="F116" s="8"/>
      <c r="G116" s="8"/>
      <c r="H116" s="13"/>
      <c r="I116" s="13"/>
      <c r="J116" s="13"/>
      <c r="K116" s="8"/>
    </row>
    <row r="117" spans="1:11" ht="15.75">
      <c r="A117" s="11"/>
      <c r="B117" s="8"/>
      <c r="C117" s="8"/>
      <c r="D117" s="8"/>
      <c r="E117" s="8"/>
      <c r="F117" s="8"/>
      <c r="G117" s="8"/>
      <c r="H117" s="13"/>
      <c r="I117" s="13"/>
      <c r="J117" s="13"/>
      <c r="K117" s="8"/>
    </row>
    <row r="118" spans="1:11" ht="15.75">
      <c r="A118" s="11"/>
      <c r="B118" s="8"/>
      <c r="C118" s="8"/>
      <c r="D118" s="8"/>
      <c r="E118" s="8"/>
      <c r="F118" s="8"/>
      <c r="G118" s="8"/>
      <c r="H118" s="13"/>
      <c r="I118" s="13"/>
      <c r="J118" s="13"/>
      <c r="K118" s="8"/>
    </row>
    <row r="119" spans="1:11" ht="15.75">
      <c r="A119" s="1"/>
      <c r="H119" s="13"/>
      <c r="I119" s="13"/>
      <c r="J119" s="13"/>
    </row>
    <row r="120" spans="1:11" ht="15.75">
      <c r="A120" s="1"/>
      <c r="H120" s="13"/>
      <c r="I120" s="13"/>
      <c r="J120" s="13"/>
    </row>
  </sheetData>
  <mergeCells count="3">
    <mergeCell ref="C16:D16"/>
    <mergeCell ref="A3:L3"/>
    <mergeCell ref="A4:L4"/>
  </mergeCells>
  <phoneticPr fontId="56" type="noConversion"/>
  <pageMargins left="0.75" right="0.75" top="1" bottom="1" header="0.5" footer="0.5"/>
  <pageSetup paperSize="9" scale="97" orientation="landscape" horizontalDpi="180" verticalDpi="18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04"/>
  <sheetViews>
    <sheetView workbookViewId="0">
      <selection activeCell="D34" sqref="D34"/>
    </sheetView>
  </sheetViews>
  <sheetFormatPr defaultRowHeight="12.75"/>
  <cols>
    <col min="1" max="1" width="5.7109375" customWidth="1"/>
    <col min="2" max="2" width="26.42578125" customWidth="1"/>
    <col min="3" max="3" width="6.5703125" customWidth="1"/>
    <col min="4" max="4" width="25" customWidth="1"/>
    <col min="5" max="5" width="10.85546875" customWidth="1"/>
    <col min="6" max="6" width="7.28515625" customWidth="1"/>
    <col min="7" max="7" width="6.42578125" customWidth="1"/>
    <col min="8" max="8" width="10.7109375" customWidth="1"/>
    <col min="9" max="9" width="9.7109375" customWidth="1"/>
    <col min="10" max="10" width="9.42578125" customWidth="1"/>
    <col min="11" max="11" width="13.42578125" customWidth="1"/>
    <col min="12" max="12" width="8.7109375" customWidth="1"/>
  </cols>
  <sheetData>
    <row r="1" spans="1:12" ht="18.75" customHeight="1">
      <c r="K1" s="2" t="s">
        <v>0</v>
      </c>
    </row>
    <row r="2" spans="1:12" ht="18" customHeight="1"/>
    <row r="3" spans="1:12" ht="18.75" customHeight="1">
      <c r="A3" s="254" t="s">
        <v>1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</row>
    <row r="4" spans="1:12" ht="18.75" customHeight="1">
      <c r="A4" s="254" t="s">
        <v>384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</row>
    <row r="5" spans="1:12" ht="16.5" customHeight="1">
      <c r="A5" s="3" t="s">
        <v>29</v>
      </c>
    </row>
    <row r="6" spans="1:12" ht="15.75" customHeight="1">
      <c r="A6" s="240" t="s">
        <v>414</v>
      </c>
    </row>
    <row r="7" spans="1:12" ht="15.75">
      <c r="A7" s="4" t="s">
        <v>2</v>
      </c>
    </row>
    <row r="8" spans="1:12" ht="15">
      <c r="A8" s="5" t="s">
        <v>3</v>
      </c>
    </row>
    <row r="9" spans="1:12" ht="15">
      <c r="A9" s="6" t="s">
        <v>13</v>
      </c>
    </row>
    <row r="10" spans="1:12" ht="15" hidden="1">
      <c r="A10" s="6"/>
    </row>
    <row r="11" spans="1:12" ht="15.75">
      <c r="A11" s="3" t="s">
        <v>4</v>
      </c>
    </row>
    <row r="12" spans="1:12" ht="15">
      <c r="A12" s="6" t="s">
        <v>365</v>
      </c>
    </row>
    <row r="13" spans="1:12" ht="15">
      <c r="A13" s="7" t="s">
        <v>366</v>
      </c>
    </row>
    <row r="14" spans="1:12" ht="15.75">
      <c r="A14" s="3" t="s">
        <v>5</v>
      </c>
    </row>
    <row r="16" spans="1:12" ht="45" customHeight="1">
      <c r="A16" s="9" t="s">
        <v>6</v>
      </c>
      <c r="B16" s="10" t="s">
        <v>7</v>
      </c>
      <c r="C16" s="253" t="s">
        <v>8</v>
      </c>
      <c r="D16" s="253"/>
      <c r="E16" s="9" t="s">
        <v>18</v>
      </c>
      <c r="F16" s="9" t="s">
        <v>9</v>
      </c>
      <c r="G16" s="9" t="s">
        <v>422</v>
      </c>
      <c r="H16" s="12" t="s">
        <v>17</v>
      </c>
      <c r="I16" s="12" t="s">
        <v>15</v>
      </c>
      <c r="J16" s="12" t="s">
        <v>16</v>
      </c>
      <c r="K16" s="9" t="s">
        <v>10</v>
      </c>
      <c r="L16" s="9" t="s">
        <v>19</v>
      </c>
    </row>
    <row r="17" spans="1:12" ht="15.75">
      <c r="A17" s="34"/>
      <c r="B17" s="44"/>
      <c r="C17" s="34"/>
      <c r="D17" s="43" t="s">
        <v>385</v>
      </c>
      <c r="E17" s="45"/>
      <c r="F17" s="38"/>
      <c r="G17" s="38"/>
      <c r="H17" s="27"/>
      <c r="I17" s="27"/>
      <c r="J17" s="27"/>
      <c r="K17" s="15"/>
      <c r="L17" s="16"/>
    </row>
    <row r="18" spans="1:12" ht="15.75">
      <c r="A18" s="34" t="s">
        <v>401</v>
      </c>
      <c r="B18" s="35" t="s">
        <v>381</v>
      </c>
      <c r="C18" s="34" t="s">
        <v>40</v>
      </c>
      <c r="D18" s="34"/>
      <c r="E18" s="39">
        <v>44.4</v>
      </c>
      <c r="F18" s="38">
        <v>0.77800000000000002</v>
      </c>
      <c r="G18" s="38">
        <v>0.8</v>
      </c>
      <c r="H18" s="27">
        <f>E18*G18*F18</f>
        <v>27.634560000000004</v>
      </c>
      <c r="I18" s="27"/>
      <c r="J18" s="27"/>
      <c r="K18" s="15"/>
      <c r="L18" s="14"/>
    </row>
    <row r="19" spans="1:12" ht="15.75">
      <c r="A19" s="34" t="s">
        <v>402</v>
      </c>
      <c r="B19" s="35" t="s">
        <v>381</v>
      </c>
      <c r="C19" s="34" t="s">
        <v>41</v>
      </c>
      <c r="D19" s="34"/>
      <c r="E19" s="39">
        <v>39.9</v>
      </c>
      <c r="F19" s="38">
        <v>0.77800000000000002</v>
      </c>
      <c r="G19" s="38">
        <v>0.8</v>
      </c>
      <c r="H19" s="27">
        <f t="shared" ref="H19:H32" si="0">E19*G19*F19</f>
        <v>24.833760000000002</v>
      </c>
      <c r="I19" s="27"/>
      <c r="J19" s="27"/>
      <c r="K19" s="15"/>
      <c r="L19" s="14"/>
    </row>
    <row r="20" spans="1:12" ht="15.75">
      <c r="A20" s="34" t="s">
        <v>403</v>
      </c>
      <c r="B20" s="35" t="s">
        <v>381</v>
      </c>
      <c r="C20" s="34" t="s">
        <v>367</v>
      </c>
      <c r="D20" s="34"/>
      <c r="E20" s="39">
        <v>46.3</v>
      </c>
      <c r="F20" s="38">
        <v>0.77800000000000002</v>
      </c>
      <c r="G20" s="38">
        <v>0.8</v>
      </c>
      <c r="H20" s="27">
        <f t="shared" si="0"/>
        <v>28.817119999999999</v>
      </c>
      <c r="I20" s="27"/>
      <c r="J20" s="27"/>
      <c r="K20" s="19"/>
      <c r="L20" s="14"/>
    </row>
    <row r="21" spans="1:12" ht="15.75">
      <c r="A21" s="34" t="s">
        <v>424</v>
      </c>
      <c r="B21" s="35" t="s">
        <v>381</v>
      </c>
      <c r="C21" s="34" t="s">
        <v>368</v>
      </c>
      <c r="D21" s="34"/>
      <c r="E21" s="39">
        <v>36.6</v>
      </c>
      <c r="F21" s="38">
        <v>0.77800000000000002</v>
      </c>
      <c r="G21" s="38">
        <v>0.8</v>
      </c>
      <c r="H21" s="27">
        <f t="shared" si="0"/>
        <v>22.77984</v>
      </c>
      <c r="I21" s="27"/>
      <c r="J21" s="27"/>
      <c r="K21" s="15"/>
      <c r="L21" s="14"/>
    </row>
    <row r="22" spans="1:12" ht="15.75">
      <c r="A22" s="34" t="s">
        <v>425</v>
      </c>
      <c r="B22" s="35" t="s">
        <v>381</v>
      </c>
      <c r="C22" s="34" t="s">
        <v>370</v>
      </c>
      <c r="D22" s="34"/>
      <c r="E22" s="39">
        <v>48.7</v>
      </c>
      <c r="F22" s="38">
        <v>0.77800000000000002</v>
      </c>
      <c r="G22" s="38">
        <v>0.8</v>
      </c>
      <c r="H22" s="27">
        <f t="shared" si="0"/>
        <v>30.310880000000008</v>
      </c>
      <c r="I22" s="27"/>
      <c r="J22" s="27"/>
      <c r="K22" s="15"/>
      <c r="L22" s="14"/>
    </row>
    <row r="23" spans="1:12" ht="15.75">
      <c r="A23" s="34" t="s">
        <v>426</v>
      </c>
      <c r="B23" s="35" t="s">
        <v>381</v>
      </c>
      <c r="C23" s="34" t="s">
        <v>371</v>
      </c>
      <c r="D23" s="34"/>
      <c r="E23" s="39">
        <v>47.1</v>
      </c>
      <c r="F23" s="38">
        <v>0.77800000000000002</v>
      </c>
      <c r="G23" s="38">
        <v>0.8</v>
      </c>
      <c r="H23" s="27">
        <f t="shared" si="0"/>
        <v>29.31504</v>
      </c>
      <c r="I23" s="27"/>
      <c r="J23" s="27"/>
      <c r="K23" s="19"/>
      <c r="L23" s="14"/>
    </row>
    <row r="24" spans="1:12" ht="15.75">
      <c r="A24" s="34" t="s">
        <v>427</v>
      </c>
      <c r="B24" s="35" t="s">
        <v>381</v>
      </c>
      <c r="C24" s="34" t="s">
        <v>372</v>
      </c>
      <c r="D24" s="34"/>
      <c r="E24" s="39">
        <v>35.1</v>
      </c>
      <c r="F24" s="38">
        <v>0.77800000000000002</v>
      </c>
      <c r="G24" s="38">
        <v>0.8</v>
      </c>
      <c r="H24" s="27">
        <f t="shared" si="0"/>
        <v>21.846240000000002</v>
      </c>
      <c r="I24" s="27"/>
      <c r="J24" s="27"/>
      <c r="K24" s="15"/>
      <c r="L24" s="14"/>
    </row>
    <row r="25" spans="1:12" ht="15.75">
      <c r="A25" s="34" t="s">
        <v>428</v>
      </c>
      <c r="B25" s="35" t="s">
        <v>381</v>
      </c>
      <c r="C25" s="34" t="s">
        <v>373</v>
      </c>
      <c r="D25" s="34"/>
      <c r="E25" s="39">
        <v>37.1</v>
      </c>
      <c r="F25" s="38">
        <v>0.77800000000000002</v>
      </c>
      <c r="G25" s="38">
        <v>0.8</v>
      </c>
      <c r="H25" s="27">
        <f t="shared" si="0"/>
        <v>23.091040000000003</v>
      </c>
      <c r="I25" s="27"/>
      <c r="J25" s="27"/>
      <c r="K25" s="15"/>
      <c r="L25" s="14"/>
    </row>
    <row r="26" spans="1:12" ht="15.75">
      <c r="A26" s="34" t="s">
        <v>429</v>
      </c>
      <c r="B26" s="35" t="s">
        <v>381</v>
      </c>
      <c r="C26" s="34" t="s">
        <v>374</v>
      </c>
      <c r="D26" s="34"/>
      <c r="E26" s="39">
        <v>46.6</v>
      </c>
      <c r="F26" s="38">
        <v>0.77800000000000002</v>
      </c>
      <c r="G26" s="38">
        <v>0.8</v>
      </c>
      <c r="H26" s="27">
        <f t="shared" si="0"/>
        <v>29.00384</v>
      </c>
      <c r="I26" s="27"/>
      <c r="J26" s="27"/>
      <c r="K26" s="19"/>
      <c r="L26" s="14"/>
    </row>
    <row r="27" spans="1:12" ht="15.75">
      <c r="A27" s="34" t="s">
        <v>430</v>
      </c>
      <c r="B27" s="35" t="s">
        <v>381</v>
      </c>
      <c r="C27" s="34" t="s">
        <v>386</v>
      </c>
      <c r="D27" s="34"/>
      <c r="E27" s="39">
        <v>32.299999999999997</v>
      </c>
      <c r="F27" s="38">
        <v>0.77800000000000002</v>
      </c>
      <c r="G27" s="38">
        <v>0.8</v>
      </c>
      <c r="H27" s="27">
        <f t="shared" si="0"/>
        <v>20.10352</v>
      </c>
      <c r="I27" s="27"/>
      <c r="J27" s="27"/>
      <c r="K27" s="15"/>
      <c r="L27" s="14"/>
    </row>
    <row r="28" spans="1:12" ht="15.75">
      <c r="A28" s="34" t="s">
        <v>431</v>
      </c>
      <c r="B28" s="35" t="s">
        <v>381</v>
      </c>
      <c r="C28" s="34" t="s">
        <v>53</v>
      </c>
      <c r="D28" s="34"/>
      <c r="E28" s="39">
        <v>47.7</v>
      </c>
      <c r="F28" s="38">
        <v>0.77800000000000002</v>
      </c>
      <c r="G28" s="38">
        <v>0.8</v>
      </c>
      <c r="H28" s="27">
        <f t="shared" si="0"/>
        <v>29.688480000000006</v>
      </c>
      <c r="I28" s="27"/>
      <c r="J28" s="27"/>
      <c r="K28" s="15"/>
      <c r="L28" s="14"/>
    </row>
    <row r="29" spans="1:12" ht="15.75">
      <c r="A29" s="34" t="s">
        <v>432</v>
      </c>
      <c r="B29" s="35" t="s">
        <v>381</v>
      </c>
      <c r="C29" s="34" t="s">
        <v>54</v>
      </c>
      <c r="D29" s="34"/>
      <c r="E29" s="39">
        <v>45.7</v>
      </c>
      <c r="F29" s="38">
        <v>0.77800000000000002</v>
      </c>
      <c r="G29" s="38">
        <v>0.8</v>
      </c>
      <c r="H29" s="27">
        <f t="shared" si="0"/>
        <v>28.443680000000004</v>
      </c>
      <c r="I29" s="27"/>
      <c r="J29" s="27"/>
      <c r="K29" s="19"/>
      <c r="L29" s="14"/>
    </row>
    <row r="30" spans="1:12" ht="15.75">
      <c r="A30" s="34" t="s">
        <v>433</v>
      </c>
      <c r="B30" s="35" t="s">
        <v>381</v>
      </c>
      <c r="C30" s="34" t="s">
        <v>55</v>
      </c>
      <c r="D30" s="34"/>
      <c r="E30" s="39">
        <v>41.1</v>
      </c>
      <c r="F30" s="38">
        <v>0.77800000000000002</v>
      </c>
      <c r="G30" s="38">
        <v>0.8</v>
      </c>
      <c r="H30" s="27">
        <f t="shared" si="0"/>
        <v>25.580640000000002</v>
      </c>
      <c r="I30" s="27"/>
      <c r="J30" s="27"/>
      <c r="K30" s="15"/>
      <c r="L30" s="14"/>
    </row>
    <row r="31" spans="1:12" ht="15.75">
      <c r="A31" s="34" t="s">
        <v>434</v>
      </c>
      <c r="B31" s="35" t="s">
        <v>381</v>
      </c>
      <c r="C31" s="34" t="s">
        <v>379</v>
      </c>
      <c r="D31" s="34"/>
      <c r="E31" s="39">
        <v>43.1</v>
      </c>
      <c r="F31" s="38">
        <v>0.77800000000000002</v>
      </c>
      <c r="G31" s="38">
        <v>0.8</v>
      </c>
      <c r="H31" s="27">
        <f t="shared" si="0"/>
        <v>26.825440000000004</v>
      </c>
      <c r="I31" s="27"/>
      <c r="J31" s="27"/>
      <c r="K31" s="15"/>
      <c r="L31" s="14"/>
    </row>
    <row r="32" spans="1:12" ht="15.75">
      <c r="A32" s="34" t="s">
        <v>435</v>
      </c>
      <c r="B32" s="35" t="s">
        <v>381</v>
      </c>
      <c r="C32" s="34" t="s">
        <v>380</v>
      </c>
      <c r="D32" s="34"/>
      <c r="E32" s="39">
        <v>35.5</v>
      </c>
      <c r="F32" s="38">
        <v>0.77800000000000002</v>
      </c>
      <c r="G32" s="38">
        <v>0.8</v>
      </c>
      <c r="H32" s="27">
        <f t="shared" si="0"/>
        <v>22.095200000000002</v>
      </c>
      <c r="I32" s="27">
        <f>AVERAGE(H18:H32)</f>
        <v>26.024618666666672</v>
      </c>
      <c r="J32" s="27">
        <f>MIN(H18:H32)</f>
        <v>20.10352</v>
      </c>
      <c r="K32" s="19" t="s">
        <v>108</v>
      </c>
      <c r="L32" s="14"/>
    </row>
    <row r="33" spans="1:12" ht="15.75">
      <c r="A33" s="20"/>
      <c r="B33" s="21"/>
      <c r="C33" s="20"/>
      <c r="D33" s="21"/>
      <c r="E33" s="29"/>
      <c r="F33" s="29"/>
      <c r="G33" s="22"/>
      <c r="H33" s="23"/>
      <c r="I33" s="23"/>
      <c r="J33" s="23"/>
      <c r="K33" s="21"/>
      <c r="L33" s="21"/>
    </row>
    <row r="34" spans="1:12" ht="15.75">
      <c r="A34" s="25" t="s">
        <v>24</v>
      </c>
      <c r="B34" s="21"/>
      <c r="C34" s="20"/>
      <c r="D34" s="21"/>
      <c r="E34" s="24"/>
      <c r="F34" s="24"/>
      <c r="G34" s="22"/>
      <c r="H34" s="23"/>
      <c r="I34" s="23"/>
      <c r="J34" s="23"/>
      <c r="K34" s="21"/>
      <c r="L34" s="21"/>
    </row>
    <row r="35" spans="1:12" ht="15.75">
      <c r="A35" s="26" t="s">
        <v>423</v>
      </c>
      <c r="B35" s="21"/>
      <c r="C35" s="20"/>
      <c r="D35" s="21"/>
      <c r="E35" s="24"/>
      <c r="F35" s="24"/>
      <c r="G35" s="22"/>
      <c r="H35" s="23"/>
      <c r="I35" s="23"/>
      <c r="J35" s="23"/>
      <c r="K35" s="21"/>
      <c r="L35" s="21"/>
    </row>
    <row r="36" spans="1:12" ht="15.75">
      <c r="A36" s="20"/>
      <c r="B36" s="21"/>
      <c r="C36" s="20"/>
      <c r="D36" s="21"/>
      <c r="E36" s="24"/>
      <c r="F36" s="24"/>
      <c r="G36" s="22"/>
      <c r="H36" s="23"/>
      <c r="I36" s="23"/>
      <c r="J36" s="23"/>
      <c r="K36" s="21"/>
      <c r="L36" s="21"/>
    </row>
    <row r="37" spans="1:12" ht="15.75">
      <c r="A37" s="20"/>
      <c r="B37" s="21"/>
      <c r="C37" s="20"/>
      <c r="D37" s="21"/>
      <c r="E37" s="24"/>
      <c r="F37" s="24"/>
      <c r="G37" s="22"/>
      <c r="H37" s="22" t="s">
        <v>26</v>
      </c>
      <c r="J37" s="23"/>
      <c r="K37" s="48">
        <v>38903</v>
      </c>
      <c r="L37" s="21"/>
    </row>
    <row r="38" spans="1:12" ht="15.75">
      <c r="A38" s="20"/>
      <c r="B38" s="21"/>
      <c r="C38" s="20"/>
      <c r="D38" s="21"/>
      <c r="E38" s="24"/>
      <c r="F38" s="24"/>
      <c r="G38" s="22"/>
      <c r="H38" s="23"/>
      <c r="I38" s="23"/>
      <c r="J38" s="23"/>
      <c r="K38" s="49"/>
      <c r="L38" s="21"/>
    </row>
    <row r="39" spans="1:12" ht="15.75">
      <c r="A39" s="20"/>
      <c r="B39" s="21"/>
      <c r="C39" s="20"/>
      <c r="D39" s="21"/>
      <c r="E39" s="24"/>
      <c r="F39" s="24"/>
      <c r="G39" s="22"/>
      <c r="H39" s="23" t="s">
        <v>27</v>
      </c>
      <c r="J39" s="23"/>
      <c r="K39" s="50" t="s">
        <v>382</v>
      </c>
      <c r="L39" s="21"/>
    </row>
    <row r="40" spans="1:12" ht="15.75" hidden="1">
      <c r="A40" s="20"/>
      <c r="B40" s="21"/>
      <c r="C40" s="20"/>
      <c r="D40" s="21"/>
      <c r="E40" s="24"/>
      <c r="F40" s="24"/>
      <c r="G40" s="22"/>
      <c r="H40" s="23" t="s">
        <v>27</v>
      </c>
      <c r="I40" s="23"/>
      <c r="J40" s="23"/>
      <c r="K40" s="50" t="s">
        <v>383</v>
      </c>
      <c r="L40" s="21"/>
    </row>
    <row r="41" spans="1:12" ht="15.75" hidden="1">
      <c r="A41" s="20"/>
      <c r="B41" s="21"/>
      <c r="C41" s="20"/>
      <c r="D41" s="21"/>
      <c r="E41" s="24"/>
      <c r="F41" s="24"/>
      <c r="G41" s="22"/>
      <c r="H41" s="23" t="s">
        <v>27</v>
      </c>
      <c r="I41" s="23"/>
      <c r="J41" s="23"/>
      <c r="K41" s="50" t="s">
        <v>69</v>
      </c>
      <c r="L41" s="21"/>
    </row>
    <row r="42" spans="1:12" ht="15.75" hidden="1">
      <c r="A42" s="20"/>
      <c r="B42" s="21"/>
      <c r="C42" s="20"/>
      <c r="D42" s="21"/>
      <c r="E42" s="24"/>
      <c r="F42" s="24"/>
      <c r="G42" s="22"/>
      <c r="H42" s="23" t="s">
        <v>71</v>
      </c>
      <c r="I42" s="23"/>
      <c r="J42" s="23"/>
      <c r="K42" s="50" t="s">
        <v>70</v>
      </c>
      <c r="L42" s="21"/>
    </row>
    <row r="43" spans="1:12" ht="15.75">
      <c r="A43" s="20"/>
      <c r="B43" s="21"/>
      <c r="C43" s="20"/>
      <c r="D43" s="21"/>
      <c r="E43" s="24"/>
      <c r="F43" s="24"/>
      <c r="G43" s="22"/>
      <c r="H43" s="23"/>
      <c r="I43" s="23"/>
      <c r="J43" s="23"/>
      <c r="K43" s="21"/>
      <c r="L43" s="21"/>
    </row>
    <row r="44" spans="1:12" ht="15.75">
      <c r="A44" s="20"/>
      <c r="B44" s="21"/>
      <c r="C44" s="20"/>
      <c r="D44" s="21"/>
      <c r="E44" s="24"/>
      <c r="F44" s="24"/>
      <c r="G44" s="22"/>
      <c r="H44" s="23"/>
      <c r="I44" s="23"/>
      <c r="J44" s="23"/>
      <c r="K44" s="21"/>
      <c r="L44" s="21"/>
    </row>
    <row r="45" spans="1:12" ht="15.75">
      <c r="A45" s="20"/>
      <c r="B45" s="21"/>
      <c r="C45" s="20"/>
      <c r="D45" s="21"/>
      <c r="E45" s="24"/>
      <c r="F45" s="24"/>
      <c r="G45" s="22"/>
      <c r="H45" s="23"/>
      <c r="I45" s="23"/>
      <c r="J45" s="23"/>
      <c r="K45" s="21"/>
      <c r="L45" s="21"/>
    </row>
    <row r="46" spans="1:12" ht="15.75">
      <c r="A46" s="20"/>
      <c r="B46" s="21"/>
      <c r="C46" s="20"/>
      <c r="D46" s="21"/>
      <c r="E46" s="24"/>
      <c r="F46" s="24"/>
      <c r="G46" s="22"/>
      <c r="H46" s="23"/>
      <c r="I46" s="23"/>
      <c r="J46" s="23"/>
      <c r="K46" s="21"/>
      <c r="L46" s="21"/>
    </row>
    <row r="47" spans="1:12" ht="15.75">
      <c r="A47" s="20"/>
      <c r="B47" s="21"/>
      <c r="C47" s="20"/>
      <c r="D47" s="21"/>
      <c r="E47" s="24"/>
      <c r="F47" s="24"/>
      <c r="G47" s="22"/>
      <c r="H47" s="23"/>
      <c r="I47" s="23"/>
      <c r="J47" s="23"/>
      <c r="K47" s="21"/>
      <c r="L47" s="21"/>
    </row>
    <row r="48" spans="1:12" ht="15.75">
      <c r="A48" s="20"/>
      <c r="B48" s="21"/>
      <c r="C48" s="20"/>
      <c r="D48" s="21"/>
      <c r="E48" s="24"/>
      <c r="F48" s="24"/>
      <c r="G48" s="22"/>
      <c r="H48" s="23"/>
      <c r="I48" s="23"/>
      <c r="J48" s="23"/>
      <c r="K48" s="21"/>
      <c r="L48" s="21"/>
    </row>
    <row r="49" spans="1:12" ht="15.75">
      <c r="A49" s="20"/>
      <c r="B49" s="21"/>
      <c r="C49" s="20"/>
      <c r="D49" s="21"/>
      <c r="E49" s="24"/>
      <c r="F49" s="24"/>
      <c r="G49" s="22"/>
      <c r="H49" s="23"/>
      <c r="I49" s="23"/>
      <c r="J49" s="23"/>
      <c r="K49" s="21"/>
      <c r="L49" s="21"/>
    </row>
    <row r="50" spans="1:12" ht="15.75">
      <c r="A50" s="20"/>
      <c r="B50" s="21"/>
      <c r="C50" s="20"/>
      <c r="D50" s="21"/>
      <c r="E50" s="24"/>
      <c r="F50" s="24"/>
      <c r="G50" s="22"/>
      <c r="H50" s="23"/>
      <c r="I50" s="23"/>
      <c r="J50" s="23"/>
      <c r="K50" s="21"/>
      <c r="L50" s="21"/>
    </row>
    <row r="51" spans="1:12" ht="15.75">
      <c r="A51" s="20"/>
      <c r="B51" s="21"/>
      <c r="C51" s="20"/>
      <c r="D51" s="21"/>
      <c r="E51" s="24"/>
      <c r="F51" s="24"/>
      <c r="G51" s="22"/>
      <c r="H51" s="23"/>
      <c r="I51" s="23"/>
      <c r="J51" s="23"/>
      <c r="K51" s="21"/>
      <c r="L51" s="21"/>
    </row>
    <row r="52" spans="1:12" ht="15.75">
      <c r="A52" s="20"/>
      <c r="B52" s="21"/>
      <c r="C52" s="20"/>
      <c r="D52" s="21"/>
      <c r="E52" s="24"/>
      <c r="F52" s="24"/>
      <c r="G52" s="22"/>
      <c r="H52" s="23"/>
      <c r="I52" s="23"/>
      <c r="J52" s="23"/>
      <c r="K52" s="21"/>
      <c r="L52" s="21"/>
    </row>
    <row r="53" spans="1:12" ht="15.75">
      <c r="A53" s="20"/>
      <c r="B53" s="21"/>
      <c r="C53" s="20"/>
      <c r="D53" s="21"/>
      <c r="E53" s="24"/>
      <c r="F53" s="24"/>
      <c r="G53" s="22"/>
      <c r="H53" s="23"/>
      <c r="I53" s="23"/>
      <c r="J53" s="23"/>
      <c r="K53" s="21"/>
      <c r="L53" s="21"/>
    </row>
    <row r="54" spans="1:12" ht="15.75">
      <c r="A54" s="20"/>
      <c r="B54" s="21"/>
      <c r="C54" s="20"/>
      <c r="D54" s="21"/>
      <c r="E54" s="24"/>
      <c r="F54" s="24"/>
      <c r="G54" s="22"/>
      <c r="H54" s="23"/>
      <c r="I54" s="23"/>
      <c r="J54" s="23"/>
      <c r="K54" s="21"/>
      <c r="L54" s="21"/>
    </row>
    <row r="55" spans="1:12" ht="15.75">
      <c r="A55" s="20"/>
      <c r="B55" s="21"/>
      <c r="C55" s="20"/>
      <c r="D55" s="21"/>
      <c r="E55" s="24"/>
      <c r="F55" s="24"/>
      <c r="G55" s="22"/>
      <c r="H55" s="23"/>
      <c r="I55" s="23"/>
      <c r="J55" s="23"/>
      <c r="K55" s="21"/>
      <c r="L55" s="21"/>
    </row>
    <row r="56" spans="1:12" ht="15.75">
      <c r="A56" s="20"/>
      <c r="B56" s="21"/>
      <c r="C56" s="20"/>
      <c r="D56" s="21"/>
      <c r="E56" s="24"/>
      <c r="F56" s="24"/>
      <c r="G56" s="22"/>
      <c r="H56" s="23"/>
      <c r="I56" s="23"/>
      <c r="J56" s="23"/>
      <c r="K56" s="21"/>
      <c r="L56" s="21"/>
    </row>
    <row r="57" spans="1:12" ht="15.75">
      <c r="A57" s="20"/>
      <c r="B57" s="21"/>
      <c r="C57" s="20"/>
      <c r="D57" s="21"/>
      <c r="E57" s="24"/>
      <c r="F57" s="24"/>
      <c r="G57" s="22"/>
      <c r="H57" s="23"/>
      <c r="I57" s="23"/>
      <c r="J57" s="23"/>
      <c r="K57" s="21"/>
      <c r="L57" s="21"/>
    </row>
    <row r="58" spans="1:12" ht="15.75">
      <c r="A58" s="20"/>
      <c r="B58" s="21"/>
      <c r="C58" s="20"/>
      <c r="D58" s="21"/>
      <c r="E58" s="24"/>
      <c r="F58" s="24"/>
      <c r="G58" s="22"/>
      <c r="H58" s="23"/>
      <c r="I58" s="23"/>
      <c r="J58" s="23"/>
      <c r="K58" s="21"/>
      <c r="L58" s="21"/>
    </row>
    <row r="59" spans="1:12" ht="15.75">
      <c r="A59" s="11"/>
      <c r="B59" s="8"/>
      <c r="C59" s="11"/>
      <c r="D59" s="8"/>
      <c r="E59" s="8"/>
      <c r="F59" s="8"/>
      <c r="G59" s="8"/>
      <c r="H59" s="13"/>
      <c r="I59" s="13"/>
      <c r="J59" s="13"/>
      <c r="K59" s="8"/>
    </row>
    <row r="60" spans="1:12" ht="15.75">
      <c r="A60" s="11"/>
      <c r="B60" s="8"/>
      <c r="C60" s="11"/>
      <c r="D60" s="8"/>
      <c r="E60" s="8"/>
      <c r="F60" s="8"/>
      <c r="G60" s="8"/>
      <c r="H60" s="13"/>
      <c r="I60" s="13"/>
      <c r="J60" s="13"/>
      <c r="K60" s="8"/>
    </row>
    <row r="61" spans="1:12" ht="15.75">
      <c r="A61" s="11"/>
      <c r="B61" s="8"/>
      <c r="C61" s="11"/>
      <c r="D61" s="8"/>
      <c r="E61" s="8"/>
      <c r="F61" s="8"/>
      <c r="G61" s="8"/>
      <c r="H61" s="13"/>
      <c r="I61" s="13"/>
      <c r="J61" s="13"/>
      <c r="K61" s="8"/>
    </row>
    <row r="62" spans="1:12" ht="15.75">
      <c r="A62" s="11"/>
      <c r="B62" s="8"/>
      <c r="C62" s="11"/>
      <c r="D62" s="8"/>
      <c r="E62" s="8"/>
      <c r="F62" s="8"/>
      <c r="G62" s="8"/>
      <c r="H62" s="13"/>
      <c r="I62" s="13"/>
      <c r="J62" s="13"/>
      <c r="K62" s="8"/>
    </row>
    <row r="63" spans="1:12" ht="15.75">
      <c r="A63" s="11"/>
      <c r="B63" s="8"/>
      <c r="C63" s="11"/>
      <c r="D63" s="8"/>
      <c r="E63" s="8"/>
      <c r="F63" s="8"/>
      <c r="G63" s="8"/>
      <c r="H63" s="13"/>
      <c r="I63" s="13"/>
      <c r="J63" s="13"/>
      <c r="K63" s="8"/>
    </row>
    <row r="64" spans="1:12" ht="15.75">
      <c r="A64" s="11"/>
      <c r="B64" s="8"/>
      <c r="C64" s="11"/>
      <c r="D64" s="8"/>
      <c r="E64" s="8"/>
      <c r="F64" s="8"/>
      <c r="G64" s="8"/>
      <c r="H64" s="13"/>
      <c r="I64" s="13"/>
      <c r="J64" s="13"/>
      <c r="K64" s="8"/>
    </row>
    <row r="65" spans="1:11" ht="15.75">
      <c r="A65" s="11"/>
      <c r="B65" s="8"/>
      <c r="C65" s="11"/>
      <c r="D65" s="8"/>
      <c r="E65" s="8"/>
      <c r="F65" s="8"/>
      <c r="G65" s="8"/>
      <c r="H65" s="13"/>
      <c r="I65" s="13"/>
      <c r="J65" s="13"/>
      <c r="K65" s="8"/>
    </row>
    <row r="66" spans="1:11" ht="15.75">
      <c r="A66" s="11"/>
      <c r="B66" s="8"/>
      <c r="C66" s="11"/>
      <c r="D66" s="8"/>
      <c r="E66" s="8"/>
      <c r="F66" s="8"/>
      <c r="G66" s="8"/>
      <c r="H66" s="13"/>
      <c r="I66" s="13"/>
      <c r="J66" s="13"/>
      <c r="K66" s="8"/>
    </row>
    <row r="67" spans="1:11" ht="15.75">
      <c r="A67" s="11"/>
      <c r="B67" s="8"/>
      <c r="C67" s="11"/>
      <c r="D67" s="8"/>
      <c r="E67" s="8"/>
      <c r="F67" s="8"/>
      <c r="G67" s="8"/>
      <c r="H67" s="13"/>
      <c r="I67" s="13"/>
      <c r="J67" s="13"/>
      <c r="K67" s="8"/>
    </row>
    <row r="68" spans="1:11" ht="15.75">
      <c r="A68" s="11"/>
      <c r="B68" s="8"/>
      <c r="C68" s="11"/>
      <c r="D68" s="8"/>
      <c r="E68" s="8"/>
      <c r="F68" s="8"/>
      <c r="G68" s="8"/>
      <c r="H68" s="13"/>
      <c r="I68" s="13"/>
      <c r="J68" s="13"/>
      <c r="K68" s="8"/>
    </row>
    <row r="69" spans="1:11" ht="15.75">
      <c r="A69" s="11"/>
      <c r="B69" s="8"/>
      <c r="C69" s="11"/>
      <c r="D69" s="8"/>
      <c r="E69" s="8"/>
      <c r="F69" s="8"/>
      <c r="G69" s="8"/>
      <c r="H69" s="13"/>
      <c r="I69" s="13"/>
      <c r="J69" s="13"/>
      <c r="K69" s="8"/>
    </row>
    <row r="70" spans="1:11" ht="15.75">
      <c r="A70" s="11"/>
      <c r="B70" s="8"/>
      <c r="C70" s="11"/>
      <c r="D70" s="8"/>
      <c r="E70" s="8"/>
      <c r="F70" s="8"/>
      <c r="G70" s="8"/>
      <c r="H70" s="13"/>
      <c r="I70" s="13"/>
      <c r="J70" s="13"/>
      <c r="K70" s="8"/>
    </row>
    <row r="71" spans="1:11" ht="15.75">
      <c r="A71" s="11"/>
      <c r="B71" s="8"/>
      <c r="C71" s="11"/>
      <c r="D71" s="8"/>
      <c r="E71" s="8"/>
      <c r="F71" s="8"/>
      <c r="G71" s="8"/>
      <c r="H71" s="13"/>
      <c r="I71" s="13"/>
      <c r="J71" s="13"/>
      <c r="K71" s="8"/>
    </row>
    <row r="72" spans="1:11" ht="15.75">
      <c r="A72" s="11"/>
      <c r="B72" s="8"/>
      <c r="C72" s="11"/>
      <c r="D72" s="8"/>
      <c r="E72" s="8"/>
      <c r="F72" s="8"/>
      <c r="G72" s="8"/>
      <c r="H72" s="13"/>
      <c r="I72" s="13"/>
      <c r="J72" s="13"/>
      <c r="K72" s="8"/>
    </row>
    <row r="73" spans="1:11" ht="15.75">
      <c r="A73" s="11"/>
      <c r="B73" s="8"/>
      <c r="C73" s="11"/>
      <c r="D73" s="8"/>
      <c r="E73" s="8"/>
      <c r="F73" s="8"/>
      <c r="G73" s="8"/>
      <c r="H73" s="13"/>
      <c r="I73" s="13"/>
      <c r="J73" s="13"/>
      <c r="K73" s="8"/>
    </row>
    <row r="74" spans="1:11" ht="15.75">
      <c r="A74" s="11"/>
      <c r="B74" s="8"/>
      <c r="C74" s="11"/>
      <c r="D74" s="8"/>
      <c r="E74" s="8"/>
      <c r="F74" s="8"/>
      <c r="G74" s="8"/>
      <c r="H74" s="13"/>
      <c r="I74" s="13"/>
      <c r="J74" s="13"/>
      <c r="K74" s="8"/>
    </row>
    <row r="75" spans="1:11" ht="15.75">
      <c r="A75" s="11"/>
      <c r="B75" s="8"/>
      <c r="C75" s="11"/>
      <c r="D75" s="8"/>
      <c r="E75" s="8"/>
      <c r="F75" s="8"/>
      <c r="G75" s="8"/>
      <c r="H75" s="13"/>
      <c r="I75" s="13"/>
      <c r="J75" s="13"/>
      <c r="K75" s="8"/>
    </row>
    <row r="76" spans="1:11" ht="15.75">
      <c r="A76" s="11"/>
      <c r="B76" s="8"/>
      <c r="C76" s="11"/>
      <c r="D76" s="8"/>
      <c r="E76" s="8"/>
      <c r="F76" s="8"/>
      <c r="G76" s="8"/>
      <c r="H76" s="13"/>
      <c r="I76" s="13"/>
      <c r="J76" s="13"/>
      <c r="K76" s="8"/>
    </row>
    <row r="77" spans="1:11" ht="15.75">
      <c r="A77" s="11"/>
      <c r="B77" s="8"/>
      <c r="C77" s="11"/>
      <c r="D77" s="8"/>
      <c r="E77" s="8"/>
      <c r="F77" s="8"/>
      <c r="G77" s="8"/>
      <c r="H77" s="13"/>
      <c r="I77" s="13"/>
      <c r="J77" s="13"/>
      <c r="K77" s="8"/>
    </row>
    <row r="78" spans="1:11" ht="15.75">
      <c r="A78" s="11"/>
      <c r="B78" s="8"/>
      <c r="C78" s="11"/>
      <c r="D78" s="8"/>
      <c r="E78" s="8"/>
      <c r="F78" s="8"/>
      <c r="G78" s="8"/>
      <c r="H78" s="13"/>
      <c r="I78" s="13"/>
      <c r="J78" s="13"/>
      <c r="K78" s="8"/>
    </row>
    <row r="79" spans="1:11" ht="15.75">
      <c r="A79" s="11"/>
      <c r="B79" s="8"/>
      <c r="C79" s="11"/>
      <c r="D79" s="8"/>
      <c r="E79" s="8"/>
      <c r="F79" s="8"/>
      <c r="G79" s="8"/>
      <c r="H79" s="13"/>
      <c r="I79" s="13"/>
      <c r="J79" s="13"/>
      <c r="K79" s="8"/>
    </row>
    <row r="80" spans="1:11" ht="15.75">
      <c r="A80" s="11"/>
      <c r="B80" s="8"/>
      <c r="C80" s="11"/>
      <c r="D80" s="8"/>
      <c r="E80" s="8"/>
      <c r="F80" s="8"/>
      <c r="G80" s="8"/>
      <c r="H80" s="13"/>
      <c r="I80" s="13"/>
      <c r="J80" s="13"/>
      <c r="K80" s="8"/>
    </row>
    <row r="81" spans="1:11" ht="15.75">
      <c r="A81" s="11"/>
      <c r="B81" s="8"/>
      <c r="C81" s="11"/>
      <c r="D81" s="8"/>
      <c r="E81" s="8"/>
      <c r="F81" s="8"/>
      <c r="G81" s="8"/>
      <c r="H81" s="13"/>
      <c r="I81" s="13"/>
      <c r="J81" s="13"/>
      <c r="K81" s="8"/>
    </row>
    <row r="82" spans="1:11" ht="15.75">
      <c r="A82" s="11"/>
      <c r="B82" s="8"/>
      <c r="C82" s="11"/>
      <c r="D82" s="8"/>
      <c r="E82" s="8"/>
      <c r="F82" s="8"/>
      <c r="G82" s="8"/>
      <c r="H82" s="13"/>
      <c r="I82" s="13"/>
      <c r="J82" s="13"/>
      <c r="K82" s="8"/>
    </row>
    <row r="83" spans="1:11" ht="15.75">
      <c r="A83" s="11"/>
      <c r="B83" s="8"/>
      <c r="C83" s="11"/>
      <c r="D83" s="8"/>
      <c r="E83" s="8"/>
      <c r="F83" s="8"/>
      <c r="G83" s="8"/>
      <c r="H83" s="13"/>
      <c r="I83" s="13"/>
      <c r="J83" s="13"/>
      <c r="K83" s="8"/>
    </row>
    <row r="84" spans="1:11" ht="15.75">
      <c r="A84" s="11"/>
      <c r="B84" s="8"/>
      <c r="C84" s="11"/>
      <c r="D84" s="8"/>
      <c r="E84" s="8"/>
      <c r="F84" s="8"/>
      <c r="G84" s="8"/>
      <c r="H84" s="13"/>
      <c r="I84" s="13"/>
      <c r="J84" s="13"/>
      <c r="K84" s="8"/>
    </row>
    <row r="85" spans="1:11" ht="15.75">
      <c r="A85" s="11"/>
      <c r="B85" s="8"/>
      <c r="C85" s="11"/>
      <c r="D85" s="8"/>
      <c r="E85" s="8"/>
      <c r="F85" s="8"/>
      <c r="G85" s="8"/>
      <c r="H85" s="13"/>
      <c r="I85" s="13"/>
      <c r="J85" s="13"/>
      <c r="K85" s="8"/>
    </row>
    <row r="86" spans="1:11" ht="15.75">
      <c r="A86" s="11"/>
      <c r="B86" s="8"/>
      <c r="C86" s="11"/>
      <c r="D86" s="8"/>
      <c r="E86" s="8"/>
      <c r="F86" s="8"/>
      <c r="G86" s="8"/>
      <c r="H86" s="13"/>
      <c r="I86" s="13"/>
      <c r="J86" s="13"/>
      <c r="K86" s="8"/>
    </row>
    <row r="87" spans="1:11" ht="15.75">
      <c r="A87" s="11"/>
      <c r="B87" s="8"/>
      <c r="C87" s="11"/>
      <c r="D87" s="8"/>
      <c r="E87" s="8"/>
      <c r="F87" s="8"/>
      <c r="G87" s="8"/>
      <c r="H87" s="13"/>
      <c r="I87" s="13"/>
      <c r="J87" s="13"/>
      <c r="K87" s="8"/>
    </row>
    <row r="88" spans="1:11" ht="15.75">
      <c r="A88" s="11"/>
      <c r="B88" s="8"/>
      <c r="C88" s="8"/>
      <c r="D88" s="8"/>
      <c r="E88" s="8"/>
      <c r="F88" s="8"/>
      <c r="G88" s="8"/>
      <c r="H88" s="13"/>
      <c r="I88" s="13"/>
      <c r="J88" s="13"/>
      <c r="K88" s="8"/>
    </row>
    <row r="89" spans="1:11" ht="15.75">
      <c r="A89" s="11"/>
      <c r="B89" s="8"/>
      <c r="C89" s="8"/>
      <c r="D89" s="8"/>
      <c r="E89" s="8"/>
      <c r="F89" s="8"/>
      <c r="G89" s="8"/>
      <c r="H89" s="13"/>
      <c r="I89" s="13"/>
      <c r="J89" s="13"/>
      <c r="K89" s="8"/>
    </row>
    <row r="90" spans="1:11" ht="15.75">
      <c r="A90" s="11"/>
      <c r="B90" s="8"/>
      <c r="C90" s="8"/>
      <c r="D90" s="8"/>
      <c r="E90" s="8"/>
      <c r="F90" s="8"/>
      <c r="G90" s="8"/>
      <c r="H90" s="13"/>
      <c r="I90" s="13"/>
      <c r="J90" s="13"/>
      <c r="K90" s="8"/>
    </row>
    <row r="91" spans="1:11" ht="15.75">
      <c r="A91" s="11"/>
      <c r="B91" s="8"/>
      <c r="C91" s="8"/>
      <c r="D91" s="8"/>
      <c r="E91" s="8"/>
      <c r="F91" s="8"/>
      <c r="G91" s="8"/>
      <c r="H91" s="13"/>
      <c r="I91" s="13"/>
      <c r="J91" s="13"/>
      <c r="K91" s="8"/>
    </row>
    <row r="92" spans="1:11" ht="15.75">
      <c r="A92" s="11"/>
      <c r="B92" s="8"/>
      <c r="C92" s="8"/>
      <c r="D92" s="8"/>
      <c r="E92" s="8"/>
      <c r="F92" s="8"/>
      <c r="G92" s="8"/>
      <c r="H92" s="13"/>
      <c r="I92" s="13"/>
      <c r="J92" s="13"/>
      <c r="K92" s="8"/>
    </row>
    <row r="93" spans="1:11" ht="15.75">
      <c r="A93" s="11"/>
      <c r="B93" s="8"/>
      <c r="C93" s="8"/>
      <c r="D93" s="8"/>
      <c r="E93" s="8"/>
      <c r="F93" s="8"/>
      <c r="G93" s="8"/>
      <c r="H93" s="13"/>
      <c r="I93" s="13"/>
      <c r="J93" s="13"/>
      <c r="K93" s="8"/>
    </row>
    <row r="94" spans="1:11" ht="15.75">
      <c r="A94" s="11"/>
      <c r="B94" s="8"/>
      <c r="C94" s="8"/>
      <c r="D94" s="8"/>
      <c r="E94" s="8"/>
      <c r="F94" s="8"/>
      <c r="G94" s="8"/>
      <c r="H94" s="13"/>
      <c r="I94" s="13"/>
      <c r="J94" s="13"/>
      <c r="K94" s="8"/>
    </row>
    <row r="95" spans="1:11" ht="15.75">
      <c r="A95" s="11"/>
      <c r="B95" s="8"/>
      <c r="C95" s="8"/>
      <c r="D95" s="8"/>
      <c r="E95" s="8"/>
      <c r="F95" s="8"/>
      <c r="G95" s="8"/>
      <c r="H95" s="13"/>
      <c r="I95" s="13"/>
      <c r="J95" s="13"/>
      <c r="K95" s="8"/>
    </row>
    <row r="96" spans="1:11" ht="15.75">
      <c r="A96" s="11"/>
      <c r="B96" s="8"/>
      <c r="C96" s="8"/>
      <c r="D96" s="8"/>
      <c r="E96" s="8"/>
      <c r="F96" s="8"/>
      <c r="G96" s="8"/>
      <c r="H96" s="13"/>
      <c r="I96" s="13"/>
      <c r="J96" s="13"/>
      <c r="K96" s="8"/>
    </row>
    <row r="97" spans="1:11" ht="15.75">
      <c r="A97" s="11"/>
      <c r="B97" s="8"/>
      <c r="C97" s="8"/>
      <c r="D97" s="8"/>
      <c r="E97" s="8"/>
      <c r="F97" s="8"/>
      <c r="G97" s="8"/>
      <c r="H97" s="13"/>
      <c r="I97" s="13"/>
      <c r="J97" s="13"/>
      <c r="K97" s="8"/>
    </row>
    <row r="98" spans="1:11" ht="15.75">
      <c r="A98" s="11"/>
      <c r="B98" s="8"/>
      <c r="C98" s="8"/>
      <c r="D98" s="8"/>
      <c r="E98" s="8"/>
      <c r="F98" s="8"/>
      <c r="G98" s="8"/>
      <c r="H98" s="13"/>
      <c r="I98" s="13"/>
      <c r="J98" s="13"/>
      <c r="K98" s="8"/>
    </row>
    <row r="99" spans="1:11" ht="15.75">
      <c r="A99" s="11"/>
      <c r="B99" s="8"/>
      <c r="C99" s="8"/>
      <c r="D99" s="8"/>
      <c r="E99" s="8"/>
      <c r="F99" s="8"/>
      <c r="G99" s="8"/>
      <c r="H99" s="13"/>
      <c r="I99" s="13"/>
      <c r="J99" s="13"/>
      <c r="K99" s="8"/>
    </row>
    <row r="100" spans="1:11" ht="15.75">
      <c r="A100" s="11"/>
      <c r="B100" s="8"/>
      <c r="C100" s="8"/>
      <c r="D100" s="8"/>
      <c r="E100" s="8"/>
      <c r="F100" s="8"/>
      <c r="G100" s="8"/>
      <c r="H100" s="13"/>
      <c r="I100" s="13"/>
      <c r="J100" s="13"/>
      <c r="K100" s="8"/>
    </row>
    <row r="101" spans="1:11" ht="15.75">
      <c r="A101" s="11"/>
      <c r="B101" s="8"/>
      <c r="C101" s="8"/>
      <c r="D101" s="8"/>
      <c r="E101" s="8"/>
      <c r="F101" s="8"/>
      <c r="G101" s="8"/>
      <c r="H101" s="13"/>
      <c r="I101" s="13"/>
      <c r="J101" s="13"/>
      <c r="K101" s="8"/>
    </row>
    <row r="102" spans="1:11" ht="15.75">
      <c r="A102" s="11"/>
      <c r="B102" s="8"/>
      <c r="C102" s="8"/>
      <c r="D102" s="8"/>
      <c r="E102" s="8"/>
      <c r="F102" s="8"/>
      <c r="G102" s="8"/>
      <c r="H102" s="13"/>
      <c r="I102" s="13"/>
      <c r="J102" s="13"/>
      <c r="K102" s="8"/>
    </row>
    <row r="103" spans="1:11" ht="15.75">
      <c r="A103" s="1"/>
      <c r="H103" s="13"/>
      <c r="I103" s="13"/>
      <c r="J103" s="13"/>
    </row>
    <row r="104" spans="1:11" ht="15.75">
      <c r="A104" s="1"/>
      <c r="H104" s="13"/>
      <c r="I104" s="13"/>
      <c r="J104" s="13"/>
    </row>
  </sheetData>
  <mergeCells count="3">
    <mergeCell ref="C16:D16"/>
    <mergeCell ref="A3:L3"/>
    <mergeCell ref="A4:L4"/>
  </mergeCells>
  <phoneticPr fontId="56" type="noConversion"/>
  <pageMargins left="0.75" right="0.75" top="1" bottom="1" header="0.5" footer="0.5"/>
  <pageSetup paperSize="9" orientation="landscape" horizontalDpi="180" verticalDpi="18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38"/>
  <sheetViews>
    <sheetView tabSelected="1" topLeftCell="A60" workbookViewId="0">
      <selection activeCell="H124" sqref="H124"/>
    </sheetView>
  </sheetViews>
  <sheetFormatPr defaultRowHeight="12.75"/>
  <cols>
    <col min="1" max="1" width="5.7109375" customWidth="1"/>
    <col min="2" max="2" width="26.42578125" customWidth="1"/>
    <col min="3" max="3" width="6.5703125" customWidth="1"/>
    <col min="4" max="4" width="25" customWidth="1"/>
    <col min="5" max="5" width="10.85546875" customWidth="1"/>
    <col min="6" max="7" width="6.42578125" customWidth="1"/>
    <col min="8" max="8" width="10.7109375" customWidth="1"/>
    <col min="9" max="9" width="9.7109375" customWidth="1"/>
    <col min="10" max="10" width="9.42578125" customWidth="1"/>
    <col min="11" max="11" width="13.42578125" customWidth="1"/>
    <col min="12" max="12" width="8.7109375" customWidth="1"/>
  </cols>
  <sheetData>
    <row r="1" spans="1:12" ht="18.75" customHeight="1">
      <c r="K1" s="2" t="s">
        <v>412</v>
      </c>
    </row>
    <row r="2" spans="1:12" ht="18" customHeight="1"/>
    <row r="3" spans="1:12" ht="18.75" customHeight="1">
      <c r="A3" s="254" t="s">
        <v>1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</row>
    <row r="4" spans="1:12" ht="18.75" customHeight="1">
      <c r="A4" s="254" t="s">
        <v>437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</row>
    <row r="5" spans="1:12" ht="16.5" customHeight="1">
      <c r="A5" s="3" t="s">
        <v>29</v>
      </c>
    </row>
    <row r="6" spans="1:12" ht="15.75" customHeight="1">
      <c r="A6" s="240" t="s">
        <v>438</v>
      </c>
    </row>
    <row r="7" spans="1:12" ht="15.75">
      <c r="A7" s="4" t="s">
        <v>2</v>
      </c>
    </row>
    <row r="8" spans="1:12" ht="15">
      <c r="A8" s="5" t="s">
        <v>3</v>
      </c>
    </row>
    <row r="9" spans="1:12" ht="15">
      <c r="A9" s="6" t="s">
        <v>13</v>
      </c>
    </row>
    <row r="10" spans="1:12" ht="15" hidden="1">
      <c r="A10" s="6"/>
    </row>
    <row r="11" spans="1:12" ht="15.75">
      <c r="A11" s="3" t="s">
        <v>4</v>
      </c>
    </row>
    <row r="12" spans="1:12" ht="15">
      <c r="A12" s="6" t="s">
        <v>365</v>
      </c>
    </row>
    <row r="13" spans="1:12" ht="15">
      <c r="A13" s="7" t="s">
        <v>439</v>
      </c>
    </row>
    <row r="14" spans="1:12" ht="15.75">
      <c r="A14" s="3" t="s">
        <v>5</v>
      </c>
    </row>
    <row r="15" spans="1:12" ht="45" customHeight="1">
      <c r="A15" s="9" t="s">
        <v>6</v>
      </c>
      <c r="B15" s="10" t="s">
        <v>7</v>
      </c>
      <c r="C15" s="253" t="s">
        <v>8</v>
      </c>
      <c r="D15" s="253"/>
      <c r="E15" s="9" t="s">
        <v>18</v>
      </c>
      <c r="F15" s="9" t="s">
        <v>9</v>
      </c>
      <c r="G15" s="9" t="s">
        <v>422</v>
      </c>
      <c r="H15" s="12" t="s">
        <v>17</v>
      </c>
      <c r="I15" s="12" t="s">
        <v>15</v>
      </c>
      <c r="J15" s="12" t="s">
        <v>16</v>
      </c>
      <c r="K15" s="9" t="s">
        <v>10</v>
      </c>
      <c r="L15" s="9" t="s">
        <v>19</v>
      </c>
    </row>
    <row r="16" spans="1:12" ht="15.75" customHeight="1">
      <c r="A16" s="40"/>
      <c r="B16" s="41"/>
      <c r="C16" s="42"/>
      <c r="D16" s="43" t="s">
        <v>479</v>
      </c>
      <c r="E16" s="40"/>
      <c r="F16" s="9"/>
      <c r="G16" s="9"/>
      <c r="H16" s="12"/>
      <c r="I16" s="12"/>
      <c r="J16" s="12"/>
      <c r="K16" s="9"/>
      <c r="L16" s="28"/>
    </row>
    <row r="17" spans="1:12" ht="15.75">
      <c r="A17" s="34" t="s">
        <v>38</v>
      </c>
      <c r="B17" s="35" t="s">
        <v>11</v>
      </c>
      <c r="C17" s="34" t="s">
        <v>40</v>
      </c>
      <c r="D17" s="34"/>
      <c r="E17" s="37">
        <v>8.5</v>
      </c>
      <c r="F17" s="38">
        <v>0.9</v>
      </c>
      <c r="G17" s="38">
        <v>1</v>
      </c>
      <c r="H17" s="27">
        <f>E17*G17*F17</f>
        <v>7.65</v>
      </c>
      <c r="I17" s="27"/>
      <c r="J17" s="27"/>
      <c r="K17" s="15"/>
      <c r="L17" s="16"/>
    </row>
    <row r="18" spans="1:12" ht="15.75">
      <c r="A18" s="34" t="s">
        <v>39</v>
      </c>
      <c r="B18" s="35" t="s">
        <v>11</v>
      </c>
      <c r="C18" s="34" t="s">
        <v>40</v>
      </c>
      <c r="D18" s="36"/>
      <c r="E18" s="39">
        <v>8.6</v>
      </c>
      <c r="F18" s="38">
        <v>0.9</v>
      </c>
      <c r="G18" s="38">
        <v>1</v>
      </c>
      <c r="H18" s="27">
        <f t="shared" ref="H18:H25" si="0">E18*G18*F18</f>
        <v>7.74</v>
      </c>
      <c r="I18" s="27"/>
      <c r="J18" s="27"/>
      <c r="K18" s="19"/>
      <c r="L18" s="16"/>
    </row>
    <row r="19" spans="1:12" ht="15.75">
      <c r="A19" s="34" t="s">
        <v>14</v>
      </c>
      <c r="B19" s="35" t="s">
        <v>11</v>
      </c>
      <c r="C19" s="34" t="s">
        <v>40</v>
      </c>
      <c r="D19" s="36"/>
      <c r="E19" s="37">
        <v>8.3000000000000007</v>
      </c>
      <c r="F19" s="38">
        <v>0.9</v>
      </c>
      <c r="G19" s="38">
        <v>1</v>
      </c>
      <c r="H19" s="27">
        <f t="shared" si="0"/>
        <v>7.4700000000000006</v>
      </c>
      <c r="I19" s="27">
        <f>AVERAGE(H17:H19)</f>
        <v>7.62</v>
      </c>
      <c r="J19" s="27">
        <f>MIN(H17:H19)</f>
        <v>7.4700000000000006</v>
      </c>
      <c r="K19" s="19" t="str">
        <f>IF(J19&gt;=Марки!$C$6,Марки!$A$6,IF(J19&gt;=Марки!$C$7,Марки!$A$7,IF(J19&gt;=Марки!$C$8,Марки!$A$8,IF(J19&gt;=Марки!$C$9,Марки!$A$9,IF(J19&gt;=Марки!$C$10,Марки!$A$10,IF(J19&gt;=Марки!$C$11,Марки!$A$11,IF(J19&gt;=Марки!$C$12,Марки!$A$12,IF(J19&gt;=Марки!$C$13,Марки!$A$13,Марки!$A$14))))))))</f>
        <v>М75</v>
      </c>
      <c r="L19" s="16"/>
    </row>
    <row r="20" spans="1:12" ht="15.75" customHeight="1">
      <c r="A20" s="40"/>
      <c r="B20" s="41"/>
      <c r="C20" s="42"/>
      <c r="D20" s="42"/>
      <c r="E20" s="40"/>
      <c r="F20" s="40"/>
      <c r="G20" s="38"/>
      <c r="H20" s="27"/>
      <c r="I20" s="239"/>
      <c r="J20" s="239"/>
      <c r="K20" s="9"/>
      <c r="L20" s="28"/>
    </row>
    <row r="21" spans="1:12" ht="15.75">
      <c r="A21" s="34"/>
      <c r="B21" s="35" t="s">
        <v>12</v>
      </c>
      <c r="C21" s="34" t="s">
        <v>40</v>
      </c>
      <c r="D21" s="319" t="s">
        <v>441</v>
      </c>
      <c r="E21" s="320"/>
      <c r="F21" s="320"/>
      <c r="G21" s="320"/>
      <c r="H21" s="320"/>
      <c r="I21" s="320"/>
      <c r="J21" s="321"/>
      <c r="K21" s="318" t="s">
        <v>440</v>
      </c>
      <c r="L21" s="16"/>
    </row>
    <row r="22" spans="1:12" ht="15.75">
      <c r="A22" s="34"/>
      <c r="B22" s="44"/>
      <c r="C22" s="34"/>
      <c r="D22" s="43" t="s">
        <v>442</v>
      </c>
      <c r="E22" s="45"/>
      <c r="F22" s="38"/>
      <c r="G22" s="38"/>
      <c r="H22" s="27"/>
      <c r="I22" s="27"/>
      <c r="J22" s="27"/>
      <c r="K22" s="15"/>
      <c r="L22" s="16"/>
    </row>
    <row r="23" spans="1:12" ht="15.75">
      <c r="A23" s="34" t="s">
        <v>445</v>
      </c>
      <c r="B23" s="35" t="s">
        <v>11</v>
      </c>
      <c r="C23" s="34" t="s">
        <v>41</v>
      </c>
      <c r="D23" s="34"/>
      <c r="E23" s="39">
        <v>7.7</v>
      </c>
      <c r="F23" s="38">
        <v>0.9</v>
      </c>
      <c r="G23" s="38">
        <v>1</v>
      </c>
      <c r="H23" s="27">
        <f t="shared" si="0"/>
        <v>6.9300000000000006</v>
      </c>
      <c r="I23" s="27"/>
      <c r="J23" s="27"/>
      <c r="K23" s="15"/>
      <c r="L23" s="14"/>
    </row>
    <row r="24" spans="1:12" ht="15.75">
      <c r="A24" s="34" t="s">
        <v>446</v>
      </c>
      <c r="B24" s="35" t="s">
        <v>11</v>
      </c>
      <c r="C24" s="34" t="s">
        <v>41</v>
      </c>
      <c r="D24" s="36"/>
      <c r="E24" s="39">
        <v>8.1</v>
      </c>
      <c r="F24" s="38">
        <v>0.9</v>
      </c>
      <c r="G24" s="38">
        <v>1</v>
      </c>
      <c r="H24" s="27">
        <f t="shared" si="0"/>
        <v>7.29</v>
      </c>
      <c r="I24" s="27"/>
      <c r="J24" s="27"/>
      <c r="K24" s="15"/>
      <c r="L24" s="14"/>
    </row>
    <row r="25" spans="1:12" ht="15.75">
      <c r="A25" s="34" t="s">
        <v>30</v>
      </c>
      <c r="B25" s="35" t="s">
        <v>11</v>
      </c>
      <c r="C25" s="34" t="s">
        <v>41</v>
      </c>
      <c r="D25" s="36"/>
      <c r="E25" s="39">
        <v>7.8</v>
      </c>
      <c r="F25" s="38">
        <v>0.9</v>
      </c>
      <c r="G25" s="38">
        <v>1</v>
      </c>
      <c r="H25" s="27">
        <f t="shared" si="0"/>
        <v>7.02</v>
      </c>
      <c r="I25" s="27">
        <f>AVERAGE(H23:H25)</f>
        <v>7.080000000000001</v>
      </c>
      <c r="J25" s="27">
        <f>MIN(H23:H25)</f>
        <v>6.9300000000000006</v>
      </c>
      <c r="K25" s="19" t="str">
        <f>IF(J25&gt;=Марки!$C$6,Марки!$A$6,IF(J25&gt;=Марки!$C$7,Марки!$A$7,IF(J25&gt;=Марки!$C$8,Марки!$A$8,IF(J25&gt;=Марки!$C$9,Марки!$A$9,IF(J25&gt;=Марки!$C$10,Марки!$A$10,IF(J25&gt;=Марки!$C$11,Марки!$A$11,IF(J25&gt;=Марки!$C$12,Марки!$A$12,IF(J25&gt;=Марки!$C$13,Марки!$A$13,Марки!$A$14))))))))</f>
        <v>М75</v>
      </c>
      <c r="L25" s="14"/>
    </row>
    <row r="26" spans="1:12" ht="15.75">
      <c r="A26" s="34"/>
      <c r="B26" s="36"/>
      <c r="C26" s="34"/>
      <c r="D26" s="36"/>
      <c r="E26" s="45"/>
      <c r="F26" s="38"/>
      <c r="G26" s="38"/>
      <c r="H26" s="27"/>
      <c r="I26" s="27"/>
      <c r="J26" s="27"/>
      <c r="K26" s="15"/>
      <c r="L26" s="15"/>
    </row>
    <row r="27" spans="1:12" ht="15.75">
      <c r="A27" s="34"/>
      <c r="B27" s="35" t="s">
        <v>12</v>
      </c>
      <c r="C27" s="34" t="s">
        <v>41</v>
      </c>
      <c r="D27" s="319" t="s">
        <v>443</v>
      </c>
      <c r="E27" s="320"/>
      <c r="F27" s="320"/>
      <c r="G27" s="320"/>
      <c r="H27" s="320"/>
      <c r="I27" s="320"/>
      <c r="J27" s="321"/>
      <c r="K27" s="318" t="s">
        <v>37</v>
      </c>
      <c r="L27" s="16"/>
    </row>
    <row r="28" spans="1:12" ht="15.75">
      <c r="A28" s="34"/>
      <c r="B28" s="35"/>
      <c r="C28" s="34"/>
      <c r="D28" s="43" t="s">
        <v>444</v>
      </c>
      <c r="E28" s="45"/>
      <c r="F28" s="38"/>
      <c r="G28" s="38"/>
      <c r="H28" s="27"/>
      <c r="I28" s="27"/>
      <c r="J28" s="27"/>
      <c r="K28" s="19"/>
      <c r="L28" s="15"/>
    </row>
    <row r="29" spans="1:12" ht="15.75">
      <c r="A29" s="34" t="s">
        <v>31</v>
      </c>
      <c r="B29" s="35" t="s">
        <v>11</v>
      </c>
      <c r="C29" s="34" t="s">
        <v>367</v>
      </c>
      <c r="D29" s="34"/>
      <c r="E29" s="39">
        <v>8.6</v>
      </c>
      <c r="F29" s="38">
        <v>0.9</v>
      </c>
      <c r="G29" s="38">
        <v>1</v>
      </c>
      <c r="H29" s="27">
        <f t="shared" ref="H29:H31" si="1">E29*G29*F29</f>
        <v>7.74</v>
      </c>
      <c r="I29" s="27"/>
      <c r="J29" s="27"/>
      <c r="K29" s="15"/>
      <c r="L29" s="16"/>
    </row>
    <row r="30" spans="1:12" ht="15.75">
      <c r="A30" s="34" t="s">
        <v>32</v>
      </c>
      <c r="B30" s="35" t="s">
        <v>11</v>
      </c>
      <c r="C30" s="34" t="s">
        <v>367</v>
      </c>
      <c r="D30" s="34"/>
      <c r="E30" s="39">
        <v>8.1999999999999993</v>
      </c>
      <c r="F30" s="38">
        <v>0.9</v>
      </c>
      <c r="G30" s="38">
        <v>1</v>
      </c>
      <c r="H30" s="27">
        <f t="shared" si="1"/>
        <v>7.38</v>
      </c>
      <c r="I30" s="27"/>
      <c r="J30" s="27"/>
      <c r="K30" s="15"/>
      <c r="L30" s="16"/>
    </row>
    <row r="31" spans="1:12" ht="15.75">
      <c r="A31" s="34" t="s">
        <v>33</v>
      </c>
      <c r="B31" s="35" t="s">
        <v>11</v>
      </c>
      <c r="C31" s="34" t="s">
        <v>367</v>
      </c>
      <c r="D31" s="36"/>
      <c r="E31" s="39">
        <v>8.1999999999999993</v>
      </c>
      <c r="F31" s="38">
        <v>0.9</v>
      </c>
      <c r="G31" s="38">
        <v>1</v>
      </c>
      <c r="H31" s="27">
        <f t="shared" si="1"/>
        <v>7.38</v>
      </c>
      <c r="I31" s="27">
        <f>AVERAGE(H29:H31)</f>
        <v>7.5</v>
      </c>
      <c r="J31" s="27">
        <f>MIN(H29:H31)</f>
        <v>7.38</v>
      </c>
      <c r="K31" s="19" t="str">
        <f>IF(J31&gt;=Марки!$C$6,Марки!$A$6,IF(J31&gt;=Марки!$C$7,Марки!$A$7,IF(J31&gt;=Марки!$C$8,Марки!$A$8,IF(J31&gt;=Марки!$C$9,Марки!$A$9,IF(J31&gt;=Марки!$C$10,Марки!$A$10,IF(J31&gt;=Марки!$C$11,Марки!$A$11,IF(J31&gt;=Марки!$C$12,Марки!$A$12,IF(J31&gt;=Марки!$C$13,Марки!$A$13,Марки!$A$14))))))))</f>
        <v>М75</v>
      </c>
      <c r="L31" s="16"/>
    </row>
    <row r="32" spans="1:12" ht="15">
      <c r="A32" s="40"/>
      <c r="B32" s="41"/>
      <c r="C32" s="42"/>
      <c r="D32" s="42"/>
      <c r="L32" s="28"/>
    </row>
    <row r="33" spans="1:12" ht="15.75">
      <c r="A33" s="34"/>
      <c r="B33" s="35" t="s">
        <v>12</v>
      </c>
      <c r="C33" s="34" t="s">
        <v>367</v>
      </c>
      <c r="D33" s="319" t="s">
        <v>443</v>
      </c>
      <c r="E33" s="320"/>
      <c r="F33" s="320"/>
      <c r="G33" s="320"/>
      <c r="H33" s="320"/>
      <c r="I33" s="320"/>
      <c r="J33" s="321"/>
      <c r="K33" s="318" t="s">
        <v>37</v>
      </c>
      <c r="L33" s="16"/>
    </row>
    <row r="34" spans="1:12" ht="15.75">
      <c r="A34" s="34"/>
      <c r="B34" s="35"/>
      <c r="C34" s="34"/>
      <c r="D34" s="43" t="s">
        <v>447</v>
      </c>
      <c r="E34" s="45"/>
      <c r="F34" s="38"/>
      <c r="G34" s="38"/>
      <c r="H34" s="27"/>
      <c r="I34" s="27"/>
      <c r="J34" s="27"/>
      <c r="K34" s="19"/>
      <c r="L34" s="15"/>
    </row>
    <row r="35" spans="1:12" ht="15.75">
      <c r="A35" s="34" t="s">
        <v>35</v>
      </c>
      <c r="B35" s="35" t="s">
        <v>11</v>
      </c>
      <c r="C35" s="34" t="s">
        <v>368</v>
      </c>
      <c r="D35" s="34"/>
      <c r="E35" s="39">
        <v>8.5</v>
      </c>
      <c r="F35" s="38">
        <v>0.9</v>
      </c>
      <c r="G35" s="38">
        <v>1</v>
      </c>
      <c r="H35" s="27">
        <f t="shared" ref="H35:H37" si="2">E35*G35*F35</f>
        <v>7.65</v>
      </c>
      <c r="I35" s="27"/>
      <c r="J35" s="27"/>
      <c r="K35" s="15"/>
      <c r="L35" s="16"/>
    </row>
    <row r="36" spans="1:12" ht="15.75">
      <c r="A36" s="34" t="s">
        <v>56</v>
      </c>
      <c r="B36" s="35" t="s">
        <v>11</v>
      </c>
      <c r="C36" s="34" t="s">
        <v>368</v>
      </c>
      <c r="D36" s="34"/>
      <c r="E36" s="39">
        <v>7.9</v>
      </c>
      <c r="F36" s="38">
        <v>0.9</v>
      </c>
      <c r="G36" s="38">
        <v>1</v>
      </c>
      <c r="H36" s="27">
        <f t="shared" si="2"/>
        <v>7.11</v>
      </c>
      <c r="I36" s="27"/>
      <c r="J36" s="27"/>
      <c r="K36" s="15"/>
      <c r="L36" s="16"/>
    </row>
    <row r="37" spans="1:12" ht="15.75">
      <c r="A37" s="34" t="s">
        <v>375</v>
      </c>
      <c r="B37" s="35" t="s">
        <v>11</v>
      </c>
      <c r="C37" s="34" t="s">
        <v>368</v>
      </c>
      <c r="D37" s="36"/>
      <c r="E37" s="39">
        <v>8.1</v>
      </c>
      <c r="F37" s="38">
        <v>0.9</v>
      </c>
      <c r="G37" s="38">
        <v>1</v>
      </c>
      <c r="H37" s="27">
        <f t="shared" si="2"/>
        <v>7.29</v>
      </c>
      <c r="I37" s="27">
        <f t="shared" ref="I37" si="3">AVERAGE(H35:H37)</f>
        <v>7.3500000000000005</v>
      </c>
      <c r="J37" s="27">
        <f t="shared" ref="J37" si="4">MIN(H35:H37)</f>
        <v>7.11</v>
      </c>
      <c r="K37" s="19" t="str">
        <f>IF(J37&gt;=Марки!$C$6,Марки!$A$6,IF(J37&gt;=Марки!$C$7,Марки!$A$7,IF(J37&gt;=Марки!$C$8,Марки!$A$8,IF(J37&gt;=Марки!$C$9,Марки!$A$9,IF(J37&gt;=Марки!$C$10,Марки!$A$10,IF(J37&gt;=Марки!$C$11,Марки!$A$11,IF(J37&gt;=Марки!$C$12,Марки!$A$12,IF(J37&gt;=Марки!$C$13,Марки!$A$13,Марки!$A$14))))))))</f>
        <v>М75</v>
      </c>
      <c r="L37" s="16"/>
    </row>
    <row r="38" spans="1:12" ht="15">
      <c r="A38" s="40"/>
      <c r="B38" s="41"/>
      <c r="C38" s="42"/>
      <c r="D38" s="42"/>
      <c r="L38" s="28"/>
    </row>
    <row r="39" spans="1:12" ht="15.75">
      <c r="A39" s="34"/>
      <c r="B39" s="35" t="s">
        <v>12</v>
      </c>
      <c r="C39" s="34" t="s">
        <v>368</v>
      </c>
      <c r="D39" s="322" t="s">
        <v>448</v>
      </c>
      <c r="E39" s="323"/>
      <c r="F39" s="323"/>
      <c r="G39" s="323"/>
      <c r="H39" s="323"/>
      <c r="I39" s="323"/>
      <c r="J39" s="324"/>
      <c r="K39" s="318" t="s">
        <v>44</v>
      </c>
      <c r="L39" s="16"/>
    </row>
    <row r="40" spans="1:12" ht="15.75">
      <c r="A40" s="34"/>
      <c r="B40" s="35"/>
      <c r="C40" s="34"/>
      <c r="D40" s="43" t="s">
        <v>449</v>
      </c>
      <c r="E40" s="45"/>
      <c r="F40" s="38"/>
      <c r="G40" s="38"/>
      <c r="H40" s="27"/>
      <c r="I40" s="27"/>
      <c r="J40" s="27"/>
      <c r="K40" s="19"/>
      <c r="L40" s="15"/>
    </row>
    <row r="41" spans="1:12" ht="15.75">
      <c r="A41" s="34" t="s">
        <v>376</v>
      </c>
      <c r="B41" s="35" t="s">
        <v>11</v>
      </c>
      <c r="C41" s="34" t="s">
        <v>370</v>
      </c>
      <c r="D41" s="34"/>
      <c r="E41" s="39">
        <v>7.8</v>
      </c>
      <c r="F41" s="38">
        <v>0.9</v>
      </c>
      <c r="G41" s="38">
        <v>1</v>
      </c>
      <c r="H41" s="27">
        <f t="shared" ref="H41:H43" si="5">E41*G41*F41</f>
        <v>7.02</v>
      </c>
      <c r="I41" s="27"/>
      <c r="J41" s="27"/>
      <c r="K41" s="15"/>
      <c r="L41" s="16"/>
    </row>
    <row r="42" spans="1:12" ht="15.75">
      <c r="A42" s="34" t="s">
        <v>377</v>
      </c>
      <c r="B42" s="35" t="s">
        <v>11</v>
      </c>
      <c r="C42" s="34" t="s">
        <v>370</v>
      </c>
      <c r="D42" s="34"/>
      <c r="E42" s="39">
        <v>7.9</v>
      </c>
      <c r="F42" s="38">
        <v>0.9</v>
      </c>
      <c r="G42" s="38">
        <v>1</v>
      </c>
      <c r="H42" s="27">
        <f t="shared" si="5"/>
        <v>7.11</v>
      </c>
      <c r="I42" s="27"/>
      <c r="J42" s="27"/>
      <c r="K42" s="15"/>
      <c r="L42" s="16"/>
    </row>
    <row r="43" spans="1:12" ht="15.75">
      <c r="A43" s="34" t="s">
        <v>378</v>
      </c>
      <c r="B43" s="35" t="s">
        <v>11</v>
      </c>
      <c r="C43" s="34" t="s">
        <v>370</v>
      </c>
      <c r="D43" s="36"/>
      <c r="E43" s="39">
        <v>8.1999999999999993</v>
      </c>
      <c r="F43" s="38">
        <v>0.9</v>
      </c>
      <c r="G43" s="38">
        <v>1</v>
      </c>
      <c r="H43" s="27">
        <f t="shared" si="5"/>
        <v>7.38</v>
      </c>
      <c r="I43" s="27">
        <f t="shared" ref="I43" si="6">AVERAGE(H41:H43)</f>
        <v>7.169999999999999</v>
      </c>
      <c r="J43" s="27">
        <f t="shared" ref="J43" si="7">MIN(H41:H43)</f>
        <v>7.02</v>
      </c>
      <c r="K43" s="19" t="str">
        <f>IF(J43&gt;=Марки!$C$6,Марки!$A$6,IF(J43&gt;=Марки!$C$7,Марки!$A$7,IF(J43&gt;=Марки!$C$8,Марки!$A$8,IF(J43&gt;=Марки!$C$9,Марки!$A$9,IF(J43&gt;=Марки!$C$10,Марки!$A$10,IF(J43&gt;=Марки!$C$11,Марки!$A$11,IF(J43&gt;=Марки!$C$12,Марки!$A$12,IF(J43&gt;=Марки!$C$13,Марки!$A$13,Марки!$A$14))))))))</f>
        <v>М75</v>
      </c>
      <c r="L43" s="16"/>
    </row>
    <row r="44" spans="1:12" ht="15">
      <c r="A44" s="40"/>
      <c r="B44" s="41"/>
      <c r="C44" s="42"/>
      <c r="D44" s="42"/>
      <c r="L44" s="28"/>
    </row>
    <row r="45" spans="1:12" ht="15.75" customHeight="1">
      <c r="A45" s="34"/>
      <c r="B45" s="35" t="s">
        <v>12</v>
      </c>
      <c r="C45" s="34" t="s">
        <v>370</v>
      </c>
      <c r="D45" s="319" t="s">
        <v>441</v>
      </c>
      <c r="E45" s="320"/>
      <c r="F45" s="320"/>
      <c r="G45" s="320"/>
      <c r="H45" s="320"/>
      <c r="I45" s="320"/>
      <c r="J45" s="321"/>
      <c r="K45" s="318" t="s">
        <v>450</v>
      </c>
      <c r="L45" s="16"/>
    </row>
    <row r="46" spans="1:12" ht="15.75">
      <c r="A46" s="34"/>
      <c r="B46" s="35"/>
      <c r="C46" s="34"/>
      <c r="D46" s="43" t="s">
        <v>474</v>
      </c>
      <c r="E46" s="45"/>
      <c r="F46" s="38"/>
      <c r="G46" s="38"/>
      <c r="H46" s="27"/>
      <c r="I46" s="27"/>
      <c r="J46" s="27"/>
      <c r="K46" s="19"/>
      <c r="L46" s="15"/>
    </row>
    <row r="47" spans="1:12" ht="15.75">
      <c r="A47" s="34" t="s">
        <v>57</v>
      </c>
      <c r="B47" s="35" t="s">
        <v>11</v>
      </c>
      <c r="C47" s="34" t="s">
        <v>371</v>
      </c>
      <c r="D47" s="34"/>
      <c r="E47" s="39">
        <v>7.6</v>
      </c>
      <c r="F47" s="38">
        <v>0.9</v>
      </c>
      <c r="G47" s="38">
        <v>1</v>
      </c>
      <c r="H47" s="27">
        <f t="shared" ref="H47:H49" si="8">E47*G47*F47</f>
        <v>6.84</v>
      </c>
      <c r="I47" s="27"/>
      <c r="J47" s="27"/>
      <c r="K47" s="15"/>
      <c r="L47" s="16"/>
    </row>
    <row r="48" spans="1:12" ht="15.75">
      <c r="A48" s="34" t="s">
        <v>58</v>
      </c>
      <c r="B48" s="35" t="s">
        <v>11</v>
      </c>
      <c r="C48" s="34" t="s">
        <v>371</v>
      </c>
      <c r="D48" s="34"/>
      <c r="E48" s="39">
        <v>7.5</v>
      </c>
      <c r="F48" s="38">
        <v>0.9</v>
      </c>
      <c r="G48" s="38">
        <v>1</v>
      </c>
      <c r="H48" s="27">
        <f t="shared" si="8"/>
        <v>6.75</v>
      </c>
      <c r="I48" s="27"/>
      <c r="J48" s="27"/>
      <c r="K48" s="15"/>
      <c r="L48" s="16"/>
    </row>
    <row r="49" spans="1:12" ht="15.75">
      <c r="A49" s="34" t="s">
        <v>59</v>
      </c>
      <c r="B49" s="35" t="s">
        <v>11</v>
      </c>
      <c r="C49" s="34" t="s">
        <v>371</v>
      </c>
      <c r="D49" s="36"/>
      <c r="E49" s="39">
        <v>7.8</v>
      </c>
      <c r="F49" s="38">
        <v>0.9</v>
      </c>
      <c r="G49" s="38">
        <v>1</v>
      </c>
      <c r="H49" s="27">
        <f t="shared" si="8"/>
        <v>7.02</v>
      </c>
      <c r="I49" s="27">
        <f>AVERAGE(H47:H49)</f>
        <v>6.87</v>
      </c>
      <c r="J49" s="27">
        <f>MIN(H47:H49)</f>
        <v>6.75</v>
      </c>
      <c r="K49" s="19" t="str">
        <f>IF(J49&gt;=Марки!$C$6,Марки!$A$6,IF(J49&gt;=Марки!$C$7,Марки!$A$7,IF(J49&gt;=Марки!$C$8,Марки!$A$8,IF(J49&gt;=Марки!$C$9,Марки!$A$9,IF(J49&gt;=Марки!$C$10,Марки!$A$10,IF(J49&gt;=Марки!$C$11,Марки!$A$11,IF(J49&gt;=Марки!$C$12,Марки!$A$12,IF(J49&gt;=Марки!$C$13,Марки!$A$13,Марки!$A$14))))))))</f>
        <v>М75</v>
      </c>
      <c r="L49" s="16"/>
    </row>
    <row r="50" spans="1:12" ht="15">
      <c r="A50" s="40"/>
      <c r="B50" s="41"/>
      <c r="C50" s="42"/>
      <c r="D50" s="42"/>
      <c r="L50" s="28"/>
    </row>
    <row r="51" spans="1:12" ht="15.75">
      <c r="A51" s="34"/>
      <c r="B51" s="35" t="s">
        <v>12</v>
      </c>
      <c r="C51" s="34" t="s">
        <v>371</v>
      </c>
      <c r="D51" s="319" t="s">
        <v>448</v>
      </c>
      <c r="E51" s="320"/>
      <c r="F51" s="320"/>
      <c r="G51" s="320"/>
      <c r="H51" s="320"/>
      <c r="I51" s="320"/>
      <c r="J51" s="321"/>
      <c r="K51" s="318" t="s">
        <v>44</v>
      </c>
      <c r="L51" s="16"/>
    </row>
    <row r="52" spans="1:12" ht="15.75">
      <c r="A52" s="34"/>
      <c r="B52" s="35"/>
      <c r="C52" s="34"/>
      <c r="D52" s="43" t="s">
        <v>473</v>
      </c>
      <c r="E52" s="45"/>
      <c r="F52" s="38"/>
      <c r="G52" s="38"/>
      <c r="H52" s="27"/>
      <c r="I52" s="27"/>
      <c r="J52" s="27"/>
      <c r="K52" s="19"/>
      <c r="L52" s="15"/>
    </row>
    <row r="53" spans="1:12" ht="15.75">
      <c r="A53" s="34" t="s">
        <v>60</v>
      </c>
      <c r="B53" s="35" t="s">
        <v>11</v>
      </c>
      <c r="C53" s="34" t="s">
        <v>372</v>
      </c>
      <c r="D53" s="34"/>
      <c r="E53" s="39">
        <v>7.8</v>
      </c>
      <c r="F53" s="38">
        <v>0.9</v>
      </c>
      <c r="G53" s="38">
        <v>1</v>
      </c>
      <c r="H53" s="27">
        <f t="shared" ref="H53:H55" si="9">E53*G53*F53</f>
        <v>7.02</v>
      </c>
      <c r="I53" s="27"/>
      <c r="J53" s="27"/>
      <c r="K53" s="15"/>
      <c r="L53" s="16"/>
    </row>
    <row r="54" spans="1:12" ht="15.75">
      <c r="A54" s="34" t="s">
        <v>61</v>
      </c>
      <c r="B54" s="35" t="s">
        <v>11</v>
      </c>
      <c r="C54" s="34" t="s">
        <v>372</v>
      </c>
      <c r="D54" s="34"/>
      <c r="E54" s="39">
        <v>7.9</v>
      </c>
      <c r="F54" s="38">
        <v>0.9</v>
      </c>
      <c r="G54" s="38">
        <v>1</v>
      </c>
      <c r="H54" s="27">
        <f t="shared" si="9"/>
        <v>7.11</v>
      </c>
      <c r="I54" s="27"/>
      <c r="J54" s="27"/>
      <c r="K54" s="15"/>
      <c r="L54" s="16"/>
    </row>
    <row r="55" spans="1:12" ht="15.75">
      <c r="A55" s="34" t="s">
        <v>63</v>
      </c>
      <c r="B55" s="35" t="s">
        <v>11</v>
      </c>
      <c r="C55" s="34" t="s">
        <v>372</v>
      </c>
      <c r="D55" s="36"/>
      <c r="E55" s="39">
        <v>8</v>
      </c>
      <c r="F55" s="38">
        <v>0.9</v>
      </c>
      <c r="G55" s="38">
        <v>1</v>
      </c>
      <c r="H55" s="27">
        <f t="shared" si="9"/>
        <v>7.2</v>
      </c>
      <c r="I55" s="27">
        <f t="shared" ref="I55" si="10">AVERAGE(H53:H55)</f>
        <v>7.1099999999999994</v>
      </c>
      <c r="J55" s="27">
        <f t="shared" ref="J55" si="11">MIN(H53:H55)</f>
        <v>7.02</v>
      </c>
      <c r="K55" s="19" t="str">
        <f>IF(J55&gt;=Марки!$C$6,Марки!$A$6,IF(J55&gt;=Марки!$C$7,Марки!$A$7,IF(J55&gt;=Марки!$C$8,Марки!$A$8,IF(J55&gt;=Марки!$C$9,Марки!$A$9,IF(J55&gt;=Марки!$C$10,Марки!$A$10,IF(J55&gt;=Марки!$C$11,Марки!$A$11,IF(J55&gt;=Марки!$C$12,Марки!$A$12,IF(J55&gt;=Марки!$C$13,Марки!$A$13,Марки!$A$14))))))))</f>
        <v>М75</v>
      </c>
      <c r="L55" s="16"/>
    </row>
    <row r="56" spans="1:12" ht="15">
      <c r="A56" s="40"/>
      <c r="B56" s="41"/>
      <c r="C56" s="42"/>
      <c r="D56" s="42"/>
      <c r="L56" s="28"/>
    </row>
    <row r="57" spans="1:12" ht="15.75">
      <c r="A57" s="34"/>
      <c r="B57" s="35" t="s">
        <v>12</v>
      </c>
      <c r="C57" s="34" t="s">
        <v>372</v>
      </c>
      <c r="D57" s="319" t="s">
        <v>448</v>
      </c>
      <c r="E57" s="320"/>
      <c r="F57" s="320"/>
      <c r="G57" s="320"/>
      <c r="H57" s="320"/>
      <c r="I57" s="320"/>
      <c r="J57" s="321"/>
      <c r="K57" s="318" t="s">
        <v>44</v>
      </c>
      <c r="L57" s="16"/>
    </row>
    <row r="58" spans="1:12" ht="15.75">
      <c r="A58" s="34"/>
      <c r="B58" s="35"/>
      <c r="C58" s="34"/>
      <c r="D58" s="43" t="s">
        <v>475</v>
      </c>
      <c r="E58" s="45"/>
      <c r="F58" s="38"/>
      <c r="G58" s="38"/>
      <c r="H58" s="27"/>
      <c r="I58" s="27"/>
      <c r="J58" s="27"/>
      <c r="K58" s="19"/>
      <c r="L58" s="15"/>
    </row>
    <row r="59" spans="1:12" ht="15.75">
      <c r="A59" s="34" t="s">
        <v>64</v>
      </c>
      <c r="B59" s="35" t="s">
        <v>11</v>
      </c>
      <c r="C59" s="34" t="s">
        <v>373</v>
      </c>
      <c r="D59" s="34"/>
      <c r="E59" s="39">
        <v>8.1</v>
      </c>
      <c r="F59" s="38">
        <v>0.9</v>
      </c>
      <c r="G59" s="38">
        <v>1</v>
      </c>
      <c r="H59" s="27">
        <f t="shared" ref="H59:H61" si="12">E59*G59*F59</f>
        <v>7.29</v>
      </c>
      <c r="I59" s="27"/>
      <c r="J59" s="27"/>
      <c r="K59" s="15"/>
      <c r="L59" s="16"/>
    </row>
    <row r="60" spans="1:12" ht="15.75">
      <c r="A60" s="34" t="s">
        <v>65</v>
      </c>
      <c r="B60" s="35" t="s">
        <v>11</v>
      </c>
      <c r="C60" s="34" t="s">
        <v>373</v>
      </c>
      <c r="D60" s="34"/>
      <c r="E60" s="39">
        <v>8.1999999999999993</v>
      </c>
      <c r="F60" s="38">
        <v>0.9</v>
      </c>
      <c r="G60" s="38">
        <v>1</v>
      </c>
      <c r="H60" s="27">
        <f t="shared" si="12"/>
        <v>7.38</v>
      </c>
      <c r="I60" s="27"/>
      <c r="J60" s="27"/>
      <c r="K60" s="15"/>
      <c r="L60" s="16"/>
    </row>
    <row r="61" spans="1:12" ht="15.75">
      <c r="A61" s="34" t="s">
        <v>66</v>
      </c>
      <c r="B61" s="35" t="s">
        <v>11</v>
      </c>
      <c r="C61" s="34" t="s">
        <v>373</v>
      </c>
      <c r="D61" s="36"/>
      <c r="E61" s="39">
        <v>8.1</v>
      </c>
      <c r="F61" s="38">
        <v>0.9</v>
      </c>
      <c r="G61" s="38">
        <v>1</v>
      </c>
      <c r="H61" s="27">
        <f t="shared" si="12"/>
        <v>7.29</v>
      </c>
      <c r="I61" s="27">
        <f t="shared" ref="I61" si="13">AVERAGE(H59:H61)</f>
        <v>7.32</v>
      </c>
      <c r="J61" s="27">
        <f t="shared" ref="J61" si="14">MIN(H59:H61)</f>
        <v>7.29</v>
      </c>
      <c r="K61" s="19" t="str">
        <f>IF(J61&gt;=Марки!$C$6,Марки!$A$6,IF(J61&gt;=Марки!$C$7,Марки!$A$7,IF(J61&gt;=Марки!$C$8,Марки!$A$8,IF(J61&gt;=Марки!$C$9,Марки!$A$9,IF(J61&gt;=Марки!$C$10,Марки!$A$10,IF(J61&gt;=Марки!$C$11,Марки!$A$11,IF(J61&gt;=Марки!$C$12,Марки!$A$12,IF(J61&gt;=Марки!$C$13,Марки!$A$13,Марки!$A$14))))))))</f>
        <v>М75</v>
      </c>
      <c r="L61" s="16"/>
    </row>
    <row r="62" spans="1:12" ht="15">
      <c r="A62" s="40"/>
      <c r="B62" s="41"/>
      <c r="C62" s="42"/>
      <c r="D62" s="42"/>
      <c r="L62" s="28"/>
    </row>
    <row r="63" spans="1:12" ht="15.75" customHeight="1">
      <c r="A63" s="34"/>
      <c r="B63" s="35" t="s">
        <v>12</v>
      </c>
      <c r="C63" s="34" t="s">
        <v>373</v>
      </c>
      <c r="D63" s="319" t="s">
        <v>443</v>
      </c>
      <c r="E63" s="320"/>
      <c r="F63" s="320"/>
      <c r="G63" s="320"/>
      <c r="H63" s="320"/>
      <c r="I63" s="320"/>
      <c r="J63" s="321"/>
      <c r="K63" s="318" t="s">
        <v>37</v>
      </c>
      <c r="L63" s="16"/>
    </row>
    <row r="64" spans="1:12" ht="15.75">
      <c r="A64" s="34"/>
      <c r="B64" s="35"/>
      <c r="C64" s="34"/>
      <c r="D64" s="43" t="s">
        <v>476</v>
      </c>
      <c r="E64" s="45"/>
      <c r="F64" s="38"/>
      <c r="G64" s="38"/>
      <c r="H64" s="27"/>
      <c r="I64" s="27"/>
      <c r="J64" s="27"/>
      <c r="K64" s="19"/>
      <c r="L64" s="15"/>
    </row>
    <row r="65" spans="1:12" ht="15.75">
      <c r="A65" s="34" t="s">
        <v>67</v>
      </c>
      <c r="B65" s="35" t="s">
        <v>11</v>
      </c>
      <c r="C65" s="34" t="s">
        <v>374</v>
      </c>
      <c r="D65" s="34"/>
      <c r="E65" s="39">
        <v>7.8</v>
      </c>
      <c r="F65" s="38">
        <v>0.9</v>
      </c>
      <c r="G65" s="38">
        <v>1</v>
      </c>
      <c r="H65" s="27">
        <f t="shared" ref="H65:H67" si="15">E65*G65*F65</f>
        <v>7.02</v>
      </c>
      <c r="I65" s="27"/>
      <c r="J65" s="27"/>
      <c r="K65" s="15"/>
      <c r="L65" s="16"/>
    </row>
    <row r="66" spans="1:12" ht="15.75">
      <c r="A66" s="34" t="s">
        <v>408</v>
      </c>
      <c r="B66" s="35" t="s">
        <v>11</v>
      </c>
      <c r="C66" s="34" t="s">
        <v>374</v>
      </c>
      <c r="D66" s="34"/>
      <c r="E66" s="39">
        <v>7.4</v>
      </c>
      <c r="F66" s="38">
        <v>0.9</v>
      </c>
      <c r="G66" s="38">
        <v>1</v>
      </c>
      <c r="H66" s="27">
        <f t="shared" si="15"/>
        <v>6.66</v>
      </c>
      <c r="I66" s="27"/>
      <c r="J66" s="27"/>
      <c r="K66" s="15"/>
      <c r="L66" s="16"/>
    </row>
    <row r="67" spans="1:12" ht="15.75">
      <c r="A67" s="34" t="s">
        <v>409</v>
      </c>
      <c r="B67" s="35" t="s">
        <v>11</v>
      </c>
      <c r="C67" s="34" t="s">
        <v>374</v>
      </c>
      <c r="D67" s="36"/>
      <c r="E67" s="39">
        <v>7.7</v>
      </c>
      <c r="F67" s="38">
        <v>0.9</v>
      </c>
      <c r="G67" s="38">
        <v>1</v>
      </c>
      <c r="H67" s="27">
        <f t="shared" si="15"/>
        <v>6.9300000000000006</v>
      </c>
      <c r="I67" s="27">
        <f t="shared" ref="I67" si="16">AVERAGE(H65:H67)</f>
        <v>6.87</v>
      </c>
      <c r="J67" s="27">
        <f t="shared" ref="J67" si="17">MIN(H65:H67)</f>
        <v>6.66</v>
      </c>
      <c r="K67" s="19" t="str">
        <f>IF(J67&gt;=Марки!$C$6,Марки!$A$6,IF(J67&gt;=Марки!$C$7,Марки!$A$7,IF(J67&gt;=Марки!$C$8,Марки!$A$8,IF(J67&gt;=Марки!$C$9,Марки!$A$9,IF(J67&gt;=Марки!$C$10,Марки!$A$10,IF(J67&gt;=Марки!$C$11,Марки!$A$11,IF(J67&gt;=Марки!$C$12,Марки!$A$12,IF(J67&gt;=Марки!$C$13,Марки!$A$13,Марки!$A$14))))))))</f>
        <v>М75</v>
      </c>
      <c r="L67" s="16"/>
    </row>
    <row r="68" spans="1:12" ht="15">
      <c r="A68" s="40"/>
      <c r="B68" s="41"/>
      <c r="C68" s="42"/>
      <c r="D68" s="42"/>
      <c r="L68" s="28"/>
    </row>
    <row r="69" spans="1:12" ht="15.75">
      <c r="A69" s="34"/>
      <c r="B69" s="35" t="s">
        <v>12</v>
      </c>
      <c r="C69" s="34" t="s">
        <v>374</v>
      </c>
      <c r="D69" s="319" t="s">
        <v>448</v>
      </c>
      <c r="E69" s="320"/>
      <c r="F69" s="320"/>
      <c r="G69" s="320"/>
      <c r="H69" s="320"/>
      <c r="I69" s="320"/>
      <c r="J69" s="321"/>
      <c r="K69" s="318" t="s">
        <v>44</v>
      </c>
      <c r="L69" s="16"/>
    </row>
    <row r="70" spans="1:12" ht="15.75">
      <c r="A70" s="34"/>
      <c r="B70" s="35"/>
      <c r="C70" s="34"/>
      <c r="D70" s="43" t="s">
        <v>477</v>
      </c>
      <c r="E70" s="45"/>
      <c r="F70" s="38"/>
      <c r="G70" s="38"/>
      <c r="H70" s="27"/>
      <c r="I70" s="27"/>
      <c r="J70" s="27"/>
      <c r="K70" s="19"/>
      <c r="L70" s="15"/>
    </row>
    <row r="71" spans="1:12" ht="15.75">
      <c r="A71" s="34" t="s">
        <v>452</v>
      </c>
      <c r="B71" s="35" t="s">
        <v>11</v>
      </c>
      <c r="C71" s="34" t="s">
        <v>386</v>
      </c>
      <c r="D71" s="34"/>
      <c r="E71" s="39">
        <v>8.1</v>
      </c>
      <c r="F71" s="38">
        <v>0.9</v>
      </c>
      <c r="G71" s="38">
        <v>1</v>
      </c>
      <c r="H71" s="27">
        <f t="shared" ref="H71:H73" si="18">E71*G71*F71</f>
        <v>7.29</v>
      </c>
      <c r="I71" s="27"/>
      <c r="J71" s="27"/>
      <c r="K71" s="15"/>
      <c r="L71" s="16"/>
    </row>
    <row r="72" spans="1:12" ht="15.75">
      <c r="A72" s="34" t="s">
        <v>453</v>
      </c>
      <c r="B72" s="35" t="s">
        <v>11</v>
      </c>
      <c r="C72" s="34" t="s">
        <v>386</v>
      </c>
      <c r="D72" s="34"/>
      <c r="E72" s="39">
        <v>7.9</v>
      </c>
      <c r="F72" s="38">
        <v>0.9</v>
      </c>
      <c r="G72" s="38">
        <v>1</v>
      </c>
      <c r="H72" s="27">
        <f t="shared" si="18"/>
        <v>7.11</v>
      </c>
      <c r="I72" s="27"/>
      <c r="J72" s="27"/>
      <c r="K72" s="15"/>
      <c r="L72" s="16"/>
    </row>
    <row r="73" spans="1:12" ht="15.75">
      <c r="A73" s="34" t="s">
        <v>454</v>
      </c>
      <c r="B73" s="35" t="s">
        <v>11</v>
      </c>
      <c r="C73" s="34" t="s">
        <v>386</v>
      </c>
      <c r="D73" s="36"/>
      <c r="E73" s="39">
        <v>7.8</v>
      </c>
      <c r="F73" s="38">
        <v>0.9</v>
      </c>
      <c r="G73" s="38">
        <v>1</v>
      </c>
      <c r="H73" s="27">
        <f t="shared" si="18"/>
        <v>7.02</v>
      </c>
      <c r="I73" s="27">
        <f t="shared" ref="I73" si="19">AVERAGE(H71:H73)</f>
        <v>7.1400000000000006</v>
      </c>
      <c r="J73" s="27">
        <f t="shared" ref="J73" si="20">MIN(H71:H73)</f>
        <v>7.02</v>
      </c>
      <c r="K73" s="19" t="str">
        <f>IF(J73&gt;=Марки!$C$6,Марки!$A$6,IF(J73&gt;=Марки!$C$7,Марки!$A$7,IF(J73&gt;=Марки!$C$8,Марки!$A$8,IF(J73&gt;=Марки!$C$9,Марки!$A$9,IF(J73&gt;=Марки!$C$10,Марки!$A$10,IF(J73&gt;=Марки!$C$11,Марки!$A$11,IF(J73&gt;=Марки!$C$12,Марки!$A$12,IF(J73&gt;=Марки!$C$13,Марки!$A$13,Марки!$A$14))))))))</f>
        <v>М75</v>
      </c>
      <c r="L73" s="16"/>
    </row>
    <row r="74" spans="1:12" ht="15">
      <c r="A74" s="40"/>
      <c r="B74" s="41"/>
      <c r="C74" s="42"/>
      <c r="D74" s="42"/>
      <c r="L74" s="28"/>
    </row>
    <row r="75" spans="1:12" ht="15.75">
      <c r="A75" s="34"/>
      <c r="B75" s="35" t="s">
        <v>12</v>
      </c>
      <c r="C75" s="34" t="s">
        <v>386</v>
      </c>
      <c r="D75" s="319" t="s">
        <v>441</v>
      </c>
      <c r="E75" s="320"/>
      <c r="F75" s="320"/>
      <c r="G75" s="320"/>
      <c r="H75" s="320"/>
      <c r="I75" s="320"/>
      <c r="J75" s="321"/>
      <c r="K75" s="318" t="s">
        <v>450</v>
      </c>
      <c r="L75" s="16"/>
    </row>
    <row r="76" spans="1:12" ht="15.75">
      <c r="A76" s="34"/>
      <c r="B76" s="35"/>
      <c r="C76" s="34"/>
      <c r="D76" s="43" t="s">
        <v>478</v>
      </c>
      <c r="E76" s="45"/>
      <c r="F76" s="38"/>
      <c r="G76" s="38"/>
      <c r="H76" s="27"/>
      <c r="I76" s="27"/>
      <c r="J76" s="27"/>
      <c r="K76" s="19"/>
      <c r="L76" s="15"/>
    </row>
    <row r="77" spans="1:12" ht="15.75">
      <c r="A77" s="34" t="s">
        <v>455</v>
      </c>
      <c r="B77" s="35" t="s">
        <v>11</v>
      </c>
      <c r="C77" s="34" t="s">
        <v>53</v>
      </c>
      <c r="D77" s="34"/>
      <c r="E77" s="39">
        <v>7.9</v>
      </c>
      <c r="F77" s="38">
        <v>0.9</v>
      </c>
      <c r="G77" s="38">
        <v>1</v>
      </c>
      <c r="H77" s="27">
        <f t="shared" ref="H77:H79" si="21">E77*G77*F77</f>
        <v>7.11</v>
      </c>
      <c r="I77" s="27"/>
      <c r="J77" s="27"/>
      <c r="K77" s="15"/>
      <c r="L77" s="16"/>
    </row>
    <row r="78" spans="1:12" ht="15.75">
      <c r="A78" s="34" t="s">
        <v>456</v>
      </c>
      <c r="B78" s="35" t="s">
        <v>11</v>
      </c>
      <c r="C78" s="34" t="s">
        <v>53</v>
      </c>
      <c r="D78" s="34"/>
      <c r="E78" s="39">
        <v>8</v>
      </c>
      <c r="F78" s="38">
        <v>0.9</v>
      </c>
      <c r="G78" s="38">
        <v>1</v>
      </c>
      <c r="H78" s="27">
        <f t="shared" si="21"/>
        <v>7.2</v>
      </c>
      <c r="I78" s="27"/>
      <c r="J78" s="27"/>
      <c r="K78" s="15"/>
      <c r="L78" s="16"/>
    </row>
    <row r="79" spans="1:12" ht="15.75">
      <c r="A79" s="34" t="s">
        <v>457</v>
      </c>
      <c r="B79" s="35" t="s">
        <v>11</v>
      </c>
      <c r="C79" s="34" t="s">
        <v>53</v>
      </c>
      <c r="D79" s="36"/>
      <c r="E79" s="39">
        <v>8</v>
      </c>
      <c r="F79" s="38">
        <v>0.9</v>
      </c>
      <c r="G79" s="38">
        <v>1</v>
      </c>
      <c r="H79" s="27">
        <f t="shared" si="21"/>
        <v>7.2</v>
      </c>
      <c r="I79" s="27">
        <f t="shared" ref="I79" si="22">AVERAGE(H77:H79)</f>
        <v>7.1700000000000008</v>
      </c>
      <c r="J79" s="27">
        <f t="shared" ref="J79" si="23">MIN(H77:H79)</f>
        <v>7.11</v>
      </c>
      <c r="K79" s="19" t="str">
        <f>IF(J79&gt;=Марки!$C$6,Марки!$A$6,IF(J79&gt;=Марки!$C$7,Марки!$A$7,IF(J79&gt;=Марки!$C$8,Марки!$A$8,IF(J79&gt;=Марки!$C$9,Марки!$A$9,IF(J79&gt;=Марки!$C$10,Марки!$A$10,IF(J79&gt;=Марки!$C$11,Марки!$A$11,IF(J79&gt;=Марки!$C$12,Марки!$A$12,IF(J79&gt;=Марки!$C$13,Марки!$A$13,Марки!$A$14))))))))</f>
        <v>М75</v>
      </c>
      <c r="L79" s="16"/>
    </row>
    <row r="80" spans="1:12" ht="15">
      <c r="A80" s="40"/>
      <c r="B80" s="41"/>
      <c r="C80" s="42"/>
      <c r="D80" s="42"/>
      <c r="L80" s="28"/>
    </row>
    <row r="81" spans="1:12" ht="15.75">
      <c r="A81" s="34"/>
      <c r="B81" s="35" t="s">
        <v>12</v>
      </c>
      <c r="C81" s="34" t="s">
        <v>53</v>
      </c>
      <c r="D81" s="319" t="s">
        <v>441</v>
      </c>
      <c r="E81" s="320"/>
      <c r="F81" s="320"/>
      <c r="G81" s="320"/>
      <c r="H81" s="320"/>
      <c r="I81" s="320"/>
      <c r="J81" s="321"/>
      <c r="K81" s="318" t="s">
        <v>450</v>
      </c>
      <c r="L81" s="16"/>
    </row>
    <row r="82" spans="1:12" ht="15.75">
      <c r="A82" s="34"/>
      <c r="B82" s="35"/>
      <c r="C82" s="34"/>
      <c r="D82" s="43" t="s">
        <v>451</v>
      </c>
      <c r="E82" s="45"/>
      <c r="F82" s="38"/>
      <c r="G82" s="38"/>
      <c r="H82" s="27"/>
      <c r="I82" s="27"/>
      <c r="J82" s="27"/>
      <c r="K82" s="19"/>
      <c r="L82" s="15"/>
    </row>
    <row r="83" spans="1:12" ht="15.75">
      <c r="A83" s="34" t="s">
        <v>458</v>
      </c>
      <c r="B83" s="35" t="s">
        <v>11</v>
      </c>
      <c r="C83" s="34" t="s">
        <v>54</v>
      </c>
      <c r="D83" s="34"/>
      <c r="E83" s="39">
        <v>8.1</v>
      </c>
      <c r="F83" s="38">
        <v>0.9</v>
      </c>
      <c r="G83" s="38">
        <v>1</v>
      </c>
      <c r="H83" s="27">
        <f t="shared" ref="H83:H85" si="24">E83*G83*F83</f>
        <v>7.29</v>
      </c>
      <c r="I83" s="27"/>
      <c r="J83" s="27"/>
      <c r="K83" s="15"/>
      <c r="L83" s="16"/>
    </row>
    <row r="84" spans="1:12" ht="15.75">
      <c r="A84" s="34" t="s">
        <v>459</v>
      </c>
      <c r="B84" s="35" t="s">
        <v>11</v>
      </c>
      <c r="C84" s="34" t="s">
        <v>54</v>
      </c>
      <c r="D84" s="34"/>
      <c r="E84" s="39">
        <v>7.9</v>
      </c>
      <c r="F84" s="38">
        <v>0.9</v>
      </c>
      <c r="G84" s="38">
        <v>1</v>
      </c>
      <c r="H84" s="27">
        <f t="shared" si="24"/>
        <v>7.11</v>
      </c>
      <c r="I84" s="27"/>
      <c r="J84" s="27"/>
      <c r="K84" s="15"/>
      <c r="L84" s="16"/>
    </row>
    <row r="85" spans="1:12" ht="15.75">
      <c r="A85" s="34" t="s">
        <v>460</v>
      </c>
      <c r="B85" s="35" t="s">
        <v>11</v>
      </c>
      <c r="C85" s="34" t="s">
        <v>54</v>
      </c>
      <c r="D85" s="36"/>
      <c r="E85" s="39">
        <v>8.1999999999999993</v>
      </c>
      <c r="F85" s="38">
        <v>0.9</v>
      </c>
      <c r="G85" s="38">
        <v>1</v>
      </c>
      <c r="H85" s="27">
        <f t="shared" si="24"/>
        <v>7.38</v>
      </c>
      <c r="I85" s="27">
        <f t="shared" ref="I85" si="25">AVERAGE(H83:H85)</f>
        <v>7.2600000000000007</v>
      </c>
      <c r="J85" s="27">
        <f t="shared" ref="J85" si="26">MIN(H83:H85)</f>
        <v>7.11</v>
      </c>
      <c r="K85" s="19" t="str">
        <f>IF(J85&gt;=Марки!$C$6,Марки!$A$6,IF(J85&gt;=Марки!$C$7,Марки!$A$7,IF(J85&gt;=Марки!$C$8,Марки!$A$8,IF(J85&gt;=Марки!$C$9,Марки!$A$9,IF(J85&gt;=Марки!$C$10,Марки!$A$10,IF(J85&gt;=Марки!$C$11,Марки!$A$11,IF(J85&gt;=Марки!$C$12,Марки!$A$12,IF(J85&gt;=Марки!$C$13,Марки!$A$13,Марки!$A$14))))))))</f>
        <v>М75</v>
      </c>
      <c r="L85" s="16"/>
    </row>
    <row r="86" spans="1:12" ht="15">
      <c r="A86" s="40"/>
      <c r="B86" s="41"/>
      <c r="C86" s="42"/>
      <c r="D86" s="42"/>
      <c r="L86" s="28"/>
    </row>
    <row r="87" spans="1:12" ht="15.75">
      <c r="A87" s="34"/>
      <c r="B87" s="35" t="s">
        <v>12</v>
      </c>
      <c r="C87" s="34" t="s">
        <v>54</v>
      </c>
      <c r="D87" s="319" t="s">
        <v>441</v>
      </c>
      <c r="E87" s="320"/>
      <c r="F87" s="320"/>
      <c r="G87" s="320"/>
      <c r="H87" s="320"/>
      <c r="I87" s="320"/>
      <c r="J87" s="321"/>
      <c r="K87" s="318" t="s">
        <v>450</v>
      </c>
      <c r="L87" s="16"/>
    </row>
    <row r="88" spans="1:12" ht="15.75">
      <c r="A88" s="34"/>
      <c r="B88" s="35"/>
      <c r="C88" s="34"/>
      <c r="D88" s="43" t="s">
        <v>480</v>
      </c>
      <c r="E88" s="45"/>
      <c r="F88" s="38"/>
      <c r="G88" s="38"/>
      <c r="H88" s="27"/>
      <c r="I88" s="27"/>
      <c r="J88" s="27"/>
      <c r="K88" s="19"/>
      <c r="L88" s="15"/>
    </row>
    <row r="89" spans="1:12" ht="15.75">
      <c r="A89" s="34" t="s">
        <v>461</v>
      </c>
      <c r="B89" s="35" t="s">
        <v>11</v>
      </c>
      <c r="C89" s="34" t="s">
        <v>55</v>
      </c>
      <c r="D89" s="34"/>
      <c r="E89" s="39">
        <v>8.1999999999999993</v>
      </c>
      <c r="F89" s="38">
        <v>0.9</v>
      </c>
      <c r="G89" s="38">
        <v>1</v>
      </c>
      <c r="H89" s="27">
        <f t="shared" ref="H89:H91" si="27">E89*G89*F89</f>
        <v>7.38</v>
      </c>
      <c r="I89" s="27"/>
      <c r="J89" s="27"/>
      <c r="K89" s="15"/>
      <c r="L89" s="16"/>
    </row>
    <row r="90" spans="1:12" ht="15.75">
      <c r="A90" s="34" t="s">
        <v>462</v>
      </c>
      <c r="B90" s="35" t="s">
        <v>11</v>
      </c>
      <c r="C90" s="34" t="s">
        <v>55</v>
      </c>
      <c r="D90" s="34"/>
      <c r="E90" s="39">
        <v>7.8</v>
      </c>
      <c r="F90" s="38">
        <v>0.9</v>
      </c>
      <c r="G90" s="38">
        <v>1</v>
      </c>
      <c r="H90" s="27">
        <f t="shared" si="27"/>
        <v>7.02</v>
      </c>
      <c r="I90" s="27"/>
      <c r="J90" s="27"/>
      <c r="K90" s="15"/>
      <c r="L90" s="16"/>
    </row>
    <row r="91" spans="1:12" ht="15.75">
      <c r="A91" s="34" t="s">
        <v>463</v>
      </c>
      <c r="B91" s="35" t="s">
        <v>11</v>
      </c>
      <c r="C91" s="34" t="s">
        <v>55</v>
      </c>
      <c r="D91" s="36"/>
      <c r="E91" s="39">
        <v>7.9</v>
      </c>
      <c r="F91" s="38">
        <v>0.9</v>
      </c>
      <c r="G91" s="38">
        <v>1</v>
      </c>
      <c r="H91" s="27">
        <f t="shared" si="27"/>
        <v>7.11</v>
      </c>
      <c r="I91" s="27">
        <f t="shared" ref="I91" si="28">AVERAGE(H89:H91)</f>
        <v>7.169999999999999</v>
      </c>
      <c r="J91" s="27">
        <f t="shared" ref="J91" si="29">MIN(H89:H91)</f>
        <v>7.02</v>
      </c>
      <c r="K91" s="19" t="str">
        <f>IF(J91&gt;=Марки!$C$6,Марки!$A$6,IF(J91&gt;=Марки!$C$7,Марки!$A$7,IF(J91&gt;=Марки!$C$8,Марки!$A$8,IF(J91&gt;=Марки!$C$9,Марки!$A$9,IF(J91&gt;=Марки!$C$10,Марки!$A$10,IF(J91&gt;=Марки!$C$11,Марки!$A$11,IF(J91&gt;=Марки!$C$12,Марки!$A$12,IF(J91&gt;=Марки!$C$13,Марки!$A$13,Марки!$A$14))))))))</f>
        <v>М75</v>
      </c>
      <c r="L91" s="16"/>
    </row>
    <row r="92" spans="1:12" ht="15">
      <c r="A92" s="40"/>
      <c r="B92" s="41"/>
      <c r="C92" s="42"/>
      <c r="D92" s="42"/>
      <c r="L92" s="28"/>
    </row>
    <row r="93" spans="1:12" ht="15.75">
      <c r="A93" s="34"/>
      <c r="B93" s="35" t="s">
        <v>12</v>
      </c>
      <c r="C93" s="34" t="s">
        <v>55</v>
      </c>
      <c r="D93" s="319" t="s">
        <v>441</v>
      </c>
      <c r="E93" s="320"/>
      <c r="F93" s="320"/>
      <c r="G93" s="320"/>
      <c r="H93" s="320"/>
      <c r="I93" s="320"/>
      <c r="J93" s="321"/>
      <c r="K93" s="318" t="s">
        <v>450</v>
      </c>
      <c r="L93" s="16"/>
    </row>
    <row r="94" spans="1:12" ht="15.75">
      <c r="A94" s="34"/>
      <c r="B94" s="35"/>
      <c r="C94" s="34"/>
      <c r="D94" s="43" t="s">
        <v>481</v>
      </c>
      <c r="E94" s="45"/>
      <c r="F94" s="38"/>
      <c r="G94" s="38"/>
      <c r="H94" s="27"/>
      <c r="I94" s="27"/>
      <c r="J94" s="27"/>
      <c r="K94" s="19"/>
      <c r="L94" s="15"/>
    </row>
    <row r="95" spans="1:12" ht="15.75">
      <c r="A95" s="34" t="s">
        <v>464</v>
      </c>
      <c r="B95" s="35" t="s">
        <v>11</v>
      </c>
      <c r="C95" s="34" t="s">
        <v>379</v>
      </c>
      <c r="D95" s="34"/>
      <c r="E95" s="39">
        <v>8.1</v>
      </c>
      <c r="F95" s="38">
        <v>0.9</v>
      </c>
      <c r="G95" s="38">
        <v>1</v>
      </c>
      <c r="H95" s="27">
        <f t="shared" ref="H95:H97" si="30">E95*G95*F95</f>
        <v>7.29</v>
      </c>
      <c r="I95" s="27"/>
      <c r="J95" s="27"/>
      <c r="K95" s="15"/>
      <c r="L95" s="16"/>
    </row>
    <row r="96" spans="1:12" ht="15.75">
      <c r="A96" s="34" t="s">
        <v>465</v>
      </c>
      <c r="B96" s="35" t="s">
        <v>11</v>
      </c>
      <c r="C96" s="34" t="s">
        <v>379</v>
      </c>
      <c r="D96" s="34"/>
      <c r="E96" s="39">
        <v>8</v>
      </c>
      <c r="F96" s="38">
        <v>0.9</v>
      </c>
      <c r="G96" s="38">
        <v>1</v>
      </c>
      <c r="H96" s="27">
        <f t="shared" si="30"/>
        <v>7.2</v>
      </c>
      <c r="I96" s="27"/>
      <c r="J96" s="27"/>
      <c r="K96" s="15"/>
      <c r="L96" s="16"/>
    </row>
    <row r="97" spans="1:12" ht="15.75">
      <c r="A97" s="34" t="s">
        <v>466</v>
      </c>
      <c r="B97" s="35" t="s">
        <v>11</v>
      </c>
      <c r="C97" s="34" t="s">
        <v>379</v>
      </c>
      <c r="D97" s="36"/>
      <c r="E97" s="39">
        <v>8.1999999999999993</v>
      </c>
      <c r="F97" s="38">
        <v>0.9</v>
      </c>
      <c r="G97" s="38">
        <v>1</v>
      </c>
      <c r="H97" s="27">
        <f t="shared" si="30"/>
        <v>7.38</v>
      </c>
      <c r="I97" s="27">
        <f t="shared" ref="I97" si="31">AVERAGE(H95:H97)</f>
        <v>7.29</v>
      </c>
      <c r="J97" s="27">
        <f t="shared" ref="J97" si="32">MIN(H95:H97)</f>
        <v>7.2</v>
      </c>
      <c r="K97" s="19" t="str">
        <f>IF(J97&gt;=Марки!$C$6,Марки!$A$6,IF(J97&gt;=Марки!$C$7,Марки!$A$7,IF(J97&gt;=Марки!$C$8,Марки!$A$8,IF(J97&gt;=Марки!$C$9,Марки!$A$9,IF(J97&gt;=Марки!$C$10,Марки!$A$10,IF(J97&gt;=Марки!$C$11,Марки!$A$11,IF(J97&gt;=Марки!$C$12,Марки!$A$12,IF(J97&gt;=Марки!$C$13,Марки!$A$13,Марки!$A$14))))))))</f>
        <v>М75</v>
      </c>
      <c r="L97" s="16"/>
    </row>
    <row r="98" spans="1:12" ht="15">
      <c r="A98" s="40"/>
      <c r="B98" s="41"/>
      <c r="C98" s="42"/>
      <c r="D98" s="42"/>
      <c r="L98" s="28"/>
    </row>
    <row r="99" spans="1:12" ht="15.75">
      <c r="A99" s="34"/>
      <c r="B99" s="35" t="s">
        <v>12</v>
      </c>
      <c r="C99" s="34" t="s">
        <v>379</v>
      </c>
      <c r="D99" s="319" t="s">
        <v>443</v>
      </c>
      <c r="E99" s="320"/>
      <c r="F99" s="320"/>
      <c r="G99" s="320"/>
      <c r="H99" s="320"/>
      <c r="I99" s="320"/>
      <c r="J99" s="321"/>
      <c r="K99" s="318" t="s">
        <v>37</v>
      </c>
      <c r="L99" s="16"/>
    </row>
    <row r="100" spans="1:12" ht="15.75">
      <c r="A100" s="34"/>
      <c r="B100" s="35"/>
      <c r="C100" s="34"/>
      <c r="D100" s="43" t="s">
        <v>482</v>
      </c>
      <c r="E100" s="45"/>
      <c r="F100" s="38"/>
      <c r="G100" s="38"/>
      <c r="H100" s="27"/>
      <c r="I100" s="27"/>
      <c r="J100" s="27"/>
      <c r="K100" s="19"/>
      <c r="L100" s="15"/>
    </row>
    <row r="101" spans="1:12" ht="15.75">
      <c r="A101" s="34" t="s">
        <v>467</v>
      </c>
      <c r="B101" s="35" t="s">
        <v>11</v>
      </c>
      <c r="C101" s="34" t="s">
        <v>380</v>
      </c>
      <c r="D101" s="34"/>
      <c r="E101" s="39">
        <v>8</v>
      </c>
      <c r="F101" s="38">
        <v>0.9</v>
      </c>
      <c r="G101" s="38">
        <v>1</v>
      </c>
      <c r="H101" s="27">
        <f t="shared" ref="H101:H103" si="33">E101*G101*F101</f>
        <v>7.2</v>
      </c>
      <c r="I101" s="27"/>
      <c r="J101" s="27"/>
      <c r="K101" s="15"/>
      <c r="L101" s="16"/>
    </row>
    <row r="102" spans="1:12" ht="15.75">
      <c r="A102" s="34" t="s">
        <v>468</v>
      </c>
      <c r="B102" s="35" t="s">
        <v>11</v>
      </c>
      <c r="C102" s="34" t="s">
        <v>380</v>
      </c>
      <c r="D102" s="34"/>
      <c r="E102" s="39">
        <v>7.8</v>
      </c>
      <c r="F102" s="38">
        <v>0.9</v>
      </c>
      <c r="G102" s="38">
        <v>1</v>
      </c>
      <c r="H102" s="27">
        <f t="shared" si="33"/>
        <v>7.02</v>
      </c>
      <c r="I102" s="27"/>
      <c r="J102" s="27"/>
      <c r="K102" s="15"/>
      <c r="L102" s="16"/>
    </row>
    <row r="103" spans="1:12" ht="15.75">
      <c r="A103" s="34" t="s">
        <v>469</v>
      </c>
      <c r="B103" s="35" t="s">
        <v>11</v>
      </c>
      <c r="C103" s="34" t="s">
        <v>380</v>
      </c>
      <c r="D103" s="36"/>
      <c r="E103" s="39">
        <v>7.9</v>
      </c>
      <c r="F103" s="38">
        <v>0.9</v>
      </c>
      <c r="G103" s="38">
        <v>1</v>
      </c>
      <c r="H103" s="27">
        <f t="shared" si="33"/>
        <v>7.11</v>
      </c>
      <c r="I103" s="27">
        <f t="shared" ref="I103" si="34">AVERAGE(H101:H103)</f>
        <v>7.1099999999999994</v>
      </c>
      <c r="J103" s="27">
        <f t="shared" ref="J103" si="35">MIN(H101:H103)</f>
        <v>7.02</v>
      </c>
      <c r="K103" s="19" t="str">
        <f>IF(J103&gt;=Марки!$C$6,Марки!$A$6,IF(J103&gt;=Марки!$C$7,Марки!$A$7,IF(J103&gt;=Марки!$C$8,Марки!$A$8,IF(J103&gt;=Марки!$C$9,Марки!$A$9,IF(J103&gt;=Марки!$C$10,Марки!$A$10,IF(J103&gt;=Марки!$C$11,Марки!$A$11,IF(J103&gt;=Марки!$C$12,Марки!$A$12,IF(J103&gt;=Марки!$C$13,Марки!$A$13,Марки!$A$14))))))))</f>
        <v>М75</v>
      </c>
      <c r="L103" s="16"/>
    </row>
    <row r="104" spans="1:12" ht="15">
      <c r="A104" s="40"/>
      <c r="B104" s="41"/>
      <c r="C104" s="42"/>
      <c r="D104" s="42"/>
      <c r="L104" s="28"/>
    </row>
    <row r="105" spans="1:12" ht="15.75">
      <c r="A105" s="34"/>
      <c r="B105" s="35" t="s">
        <v>12</v>
      </c>
      <c r="C105" s="34" t="s">
        <v>380</v>
      </c>
      <c r="D105" s="319" t="s">
        <v>448</v>
      </c>
      <c r="E105" s="320"/>
      <c r="F105" s="320"/>
      <c r="G105" s="320"/>
      <c r="H105" s="320"/>
      <c r="I105" s="320"/>
      <c r="J105" s="321"/>
      <c r="K105" s="318" t="s">
        <v>44</v>
      </c>
      <c r="L105" s="16"/>
    </row>
    <row r="106" spans="1:12" ht="15.75">
      <c r="A106" s="34"/>
      <c r="B106" s="35"/>
      <c r="C106" s="34"/>
      <c r="D106" s="43" t="s">
        <v>483</v>
      </c>
      <c r="E106" s="45"/>
      <c r="F106" s="38"/>
      <c r="G106" s="38"/>
      <c r="H106" s="27"/>
      <c r="I106" s="27"/>
      <c r="J106" s="27"/>
      <c r="K106" s="19"/>
      <c r="L106" s="15"/>
    </row>
    <row r="107" spans="1:12" ht="15.75">
      <c r="A107" s="34" t="s">
        <v>470</v>
      </c>
      <c r="B107" s="35" t="s">
        <v>11</v>
      </c>
      <c r="C107" s="34" t="s">
        <v>62</v>
      </c>
      <c r="D107" s="34"/>
      <c r="E107" s="39">
        <v>7.9</v>
      </c>
      <c r="F107" s="38">
        <v>0.9</v>
      </c>
      <c r="G107" s="38">
        <v>1</v>
      </c>
      <c r="H107" s="27">
        <f t="shared" ref="H107:H109" si="36">E107*G107*F107</f>
        <v>7.11</v>
      </c>
      <c r="I107" s="27"/>
      <c r="J107" s="27"/>
      <c r="K107" s="15"/>
      <c r="L107" s="16"/>
    </row>
    <row r="108" spans="1:12" ht="15.75">
      <c r="A108" s="34" t="s">
        <v>471</v>
      </c>
      <c r="B108" s="35" t="s">
        <v>11</v>
      </c>
      <c r="C108" s="34" t="s">
        <v>62</v>
      </c>
      <c r="D108" s="34"/>
      <c r="E108" s="39">
        <v>7.8</v>
      </c>
      <c r="F108" s="38">
        <v>0.9</v>
      </c>
      <c r="G108" s="38">
        <v>1</v>
      </c>
      <c r="H108" s="27">
        <f t="shared" si="36"/>
        <v>7.02</v>
      </c>
      <c r="I108" s="27"/>
      <c r="J108" s="27"/>
      <c r="K108" s="15"/>
      <c r="L108" s="16"/>
    </row>
    <row r="109" spans="1:12" ht="15.75">
      <c r="A109" s="34" t="s">
        <v>472</v>
      </c>
      <c r="B109" s="35" t="s">
        <v>11</v>
      </c>
      <c r="C109" s="34" t="s">
        <v>62</v>
      </c>
      <c r="D109" s="36"/>
      <c r="E109" s="39">
        <v>7.9</v>
      </c>
      <c r="F109" s="38">
        <v>0.9</v>
      </c>
      <c r="G109" s="38">
        <v>1</v>
      </c>
      <c r="H109" s="27">
        <f t="shared" si="36"/>
        <v>7.11</v>
      </c>
      <c r="I109" s="27">
        <f t="shared" ref="I109" si="37">AVERAGE(H107:H109)</f>
        <v>7.0799999999999992</v>
      </c>
      <c r="J109" s="27">
        <f t="shared" ref="J109" si="38">MIN(H107:H109)</f>
        <v>7.02</v>
      </c>
      <c r="K109" s="19" t="str">
        <f>IF(J109&gt;=Марки!$C$6,Марки!$A$6,IF(J109&gt;=Марки!$C$7,Марки!$A$7,IF(J109&gt;=Марки!$C$8,Марки!$A$8,IF(J109&gt;=Марки!$C$9,Марки!$A$9,IF(J109&gt;=Марки!$C$10,Марки!$A$10,IF(J109&gt;=Марки!$C$11,Марки!$A$11,IF(J109&gt;=Марки!$C$12,Марки!$A$12,IF(J109&gt;=Марки!$C$13,Марки!$A$13,Марки!$A$14))))))))</f>
        <v>М75</v>
      </c>
      <c r="L109" s="16"/>
    </row>
    <row r="110" spans="1:12" ht="15">
      <c r="A110" s="40"/>
      <c r="B110" s="41"/>
      <c r="C110" s="42"/>
      <c r="D110" s="42"/>
      <c r="L110" s="28"/>
    </row>
    <row r="111" spans="1:12" ht="15.75">
      <c r="A111" s="34"/>
      <c r="B111" s="35" t="s">
        <v>12</v>
      </c>
      <c r="C111" s="34" t="s">
        <v>62</v>
      </c>
      <c r="D111" s="319" t="s">
        <v>441</v>
      </c>
      <c r="E111" s="320"/>
      <c r="F111" s="320"/>
      <c r="G111" s="320"/>
      <c r="H111" s="320"/>
      <c r="I111" s="320"/>
      <c r="J111" s="321"/>
      <c r="K111" s="318" t="s">
        <v>450</v>
      </c>
      <c r="L111" s="16"/>
    </row>
    <row r="112" spans="1:12" ht="15.75">
      <c r="A112" s="25" t="s">
        <v>24</v>
      </c>
      <c r="B112" s="21"/>
      <c r="C112" s="20"/>
      <c r="D112" s="21"/>
      <c r="E112" s="24"/>
      <c r="F112" s="22"/>
      <c r="G112" s="22"/>
      <c r="H112" s="23"/>
      <c r="I112" s="23"/>
      <c r="J112" s="23"/>
      <c r="K112" s="21"/>
    </row>
    <row r="113" spans="1:12" ht="15.75" customHeight="1">
      <c r="A113" s="26" t="s">
        <v>484</v>
      </c>
      <c r="B113" s="21"/>
      <c r="C113" s="20"/>
      <c r="D113" s="21"/>
      <c r="E113" s="24"/>
      <c r="F113" s="22"/>
      <c r="G113" s="22"/>
      <c r="H113" s="23"/>
      <c r="I113" s="23"/>
      <c r="J113" s="23"/>
      <c r="K113" s="21"/>
      <c r="L113" s="21"/>
    </row>
    <row r="114" spans="1:12" ht="15.75">
      <c r="A114" s="26" t="s">
        <v>485</v>
      </c>
      <c r="B114" s="21"/>
      <c r="C114" s="20"/>
      <c r="D114" s="21"/>
      <c r="E114" s="24"/>
      <c r="F114" s="22"/>
      <c r="G114" s="22"/>
      <c r="H114" s="23"/>
      <c r="I114" s="23"/>
      <c r="J114" s="23"/>
      <c r="K114" s="21"/>
      <c r="L114" s="21"/>
    </row>
    <row r="115" spans="1:12" ht="15.75">
      <c r="A115" s="20"/>
      <c r="B115" s="21"/>
      <c r="C115" s="20"/>
      <c r="D115" s="21"/>
      <c r="E115" s="24"/>
      <c r="F115" s="22"/>
      <c r="G115" s="22"/>
      <c r="I115" s="23"/>
      <c r="J115" s="23"/>
      <c r="K115" s="21"/>
      <c r="L115" s="21"/>
    </row>
    <row r="116" spans="1:12" ht="15.75">
      <c r="A116" s="20"/>
      <c r="B116" s="21"/>
      <c r="C116" s="20"/>
      <c r="D116" s="21"/>
      <c r="E116" s="24"/>
      <c r="F116" s="22"/>
      <c r="G116" s="22"/>
      <c r="H116" s="22" t="s">
        <v>26</v>
      </c>
      <c r="J116" s="23"/>
      <c r="K116" s="48">
        <v>39767</v>
      </c>
      <c r="L116" s="21"/>
    </row>
    <row r="117" spans="1:12" ht="15.75" customHeight="1">
      <c r="A117" s="20"/>
      <c r="B117" s="21"/>
      <c r="C117" s="20"/>
      <c r="D117" s="21"/>
      <c r="E117" s="24"/>
      <c r="F117" s="22"/>
      <c r="G117" s="22"/>
      <c r="H117" s="23"/>
      <c r="I117" s="23"/>
      <c r="J117" s="23"/>
      <c r="K117" s="49"/>
      <c r="L117" s="21"/>
    </row>
    <row r="118" spans="1:12" ht="15.75">
      <c r="A118" s="20"/>
      <c r="B118" s="21"/>
      <c r="C118" s="20"/>
      <c r="D118" s="21"/>
      <c r="E118" s="24"/>
      <c r="F118" s="22"/>
      <c r="G118" s="22"/>
      <c r="H118" s="23" t="s">
        <v>27</v>
      </c>
      <c r="J118" s="23"/>
      <c r="K118" s="50" t="s">
        <v>486</v>
      </c>
      <c r="L118" s="21"/>
    </row>
    <row r="119" spans="1:12" ht="15.75">
      <c r="A119" s="20"/>
      <c r="B119" s="21"/>
      <c r="C119" s="20"/>
      <c r="D119" s="21"/>
      <c r="E119" s="24"/>
      <c r="F119" s="22"/>
      <c r="G119" s="22"/>
      <c r="H119" s="23" t="s">
        <v>27</v>
      </c>
      <c r="I119" s="23"/>
      <c r="J119" s="23"/>
      <c r="K119" s="50" t="s">
        <v>487</v>
      </c>
      <c r="L119" s="21"/>
    </row>
    <row r="120" spans="1:12" ht="15.75">
      <c r="A120" s="20"/>
      <c r="B120" s="21"/>
      <c r="C120" s="20"/>
      <c r="D120" s="21"/>
      <c r="E120" s="24"/>
      <c r="F120" s="22"/>
      <c r="G120" s="22"/>
    </row>
    <row r="121" spans="1:12" ht="15.75" customHeight="1">
      <c r="A121" s="20"/>
      <c r="B121" s="21"/>
      <c r="C121" s="20"/>
      <c r="D121" s="21"/>
      <c r="E121" s="24"/>
      <c r="F121" s="22"/>
      <c r="G121" s="22"/>
    </row>
    <row r="122" spans="1:12" ht="15.75">
      <c r="L122" s="21"/>
    </row>
    <row r="123" spans="1:12" ht="15.75">
      <c r="L123" s="21"/>
    </row>
    <row r="136" ht="15.75" hidden="1" customHeight="1"/>
    <row r="137" ht="15" hidden="1" customHeight="1"/>
    <row r="138" ht="15.75" hidden="1" customHeight="1"/>
  </sheetData>
  <mergeCells count="19">
    <mergeCell ref="D93:J93"/>
    <mergeCell ref="D99:J99"/>
    <mergeCell ref="D105:J105"/>
    <mergeCell ref="D111:J111"/>
    <mergeCell ref="D57:J57"/>
    <mergeCell ref="D63:J63"/>
    <mergeCell ref="D69:J69"/>
    <mergeCell ref="D75:J75"/>
    <mergeCell ref="D81:J81"/>
    <mergeCell ref="D87:J87"/>
    <mergeCell ref="D27:J27"/>
    <mergeCell ref="D33:J33"/>
    <mergeCell ref="D39:J39"/>
    <mergeCell ref="D45:J45"/>
    <mergeCell ref="D51:J51"/>
    <mergeCell ref="C15:D15"/>
    <mergeCell ref="A3:L3"/>
    <mergeCell ref="A4:L4"/>
    <mergeCell ref="D21:J21"/>
  </mergeCells>
  <phoneticPr fontId="56" type="noConversion"/>
  <pageMargins left="0.75" right="0.75" top="1" bottom="1" header="0.5" footer="0.5"/>
  <pageSetup paperSize="9" scale="97" orientation="landscape" horizontalDpi="180" verticalDpi="18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8"/>
  <sheetViews>
    <sheetView topLeftCell="A10" workbookViewId="0">
      <selection activeCell="F32" sqref="E21:F34"/>
    </sheetView>
  </sheetViews>
  <sheetFormatPr defaultRowHeight="15.75"/>
  <cols>
    <col min="1" max="1" width="15" style="8" customWidth="1"/>
    <col min="2" max="2" width="17.28515625" style="8" customWidth="1"/>
    <col min="3" max="3" width="18.5703125" style="8" customWidth="1"/>
    <col min="4" max="4" width="9.140625" style="8"/>
    <col min="5" max="5" width="18.28515625" style="30" customWidth="1"/>
    <col min="6" max="6" width="34.7109375" style="8" customWidth="1"/>
    <col min="7" max="7" width="8.140625" style="8" customWidth="1"/>
    <col min="8" max="16384" width="9.140625" style="8"/>
  </cols>
  <sheetData>
    <row r="1" spans="1:8" ht="16.5" thickBot="1">
      <c r="A1" s="257" t="s">
        <v>21</v>
      </c>
      <c r="B1" s="260" t="s">
        <v>51</v>
      </c>
      <c r="C1" s="261"/>
      <c r="E1" s="282" t="s">
        <v>43</v>
      </c>
      <c r="F1" s="17" t="s">
        <v>52</v>
      </c>
      <c r="G1" s="32"/>
    </row>
    <row r="2" spans="1:8" ht="15.75" customHeight="1" thickBot="1">
      <c r="A2" s="258"/>
      <c r="B2" s="260" t="s">
        <v>20</v>
      </c>
      <c r="C2" s="261"/>
      <c r="E2" s="283"/>
      <c r="F2" s="17" t="s">
        <v>20</v>
      </c>
      <c r="G2" s="33"/>
    </row>
    <row r="3" spans="1:8" ht="16.5" thickBot="1">
      <c r="A3" s="258"/>
      <c r="B3" s="262" t="s">
        <v>22</v>
      </c>
      <c r="C3" s="265" t="s">
        <v>23</v>
      </c>
      <c r="E3" s="284"/>
      <c r="F3" s="17" t="s">
        <v>22</v>
      </c>
      <c r="G3" s="33"/>
    </row>
    <row r="4" spans="1:8" ht="16.5" thickBot="1">
      <c r="A4" s="258"/>
      <c r="B4" s="263"/>
      <c r="C4" s="263"/>
      <c r="E4" s="46" t="s">
        <v>42</v>
      </c>
      <c r="F4" s="31">
        <v>20</v>
      </c>
    </row>
    <row r="5" spans="1:8" ht="16.5" thickBot="1">
      <c r="A5" s="259"/>
      <c r="B5" s="264"/>
      <c r="C5" s="264"/>
      <c r="E5" s="46" t="s">
        <v>36</v>
      </c>
      <c r="F5" s="31">
        <v>15</v>
      </c>
    </row>
    <row r="6" spans="1:8" ht="16.5" thickBot="1">
      <c r="A6" s="18" t="s">
        <v>47</v>
      </c>
      <c r="B6" s="17">
        <v>30</v>
      </c>
      <c r="C6" s="17">
        <v>25</v>
      </c>
      <c r="E6" s="46" t="s">
        <v>34</v>
      </c>
      <c r="F6" s="31">
        <v>10</v>
      </c>
    </row>
    <row r="7" spans="1:8" ht="16.5" thickBot="1">
      <c r="A7" s="18" t="s">
        <v>48</v>
      </c>
      <c r="B7" s="17">
        <v>25</v>
      </c>
      <c r="C7" s="17">
        <v>20</v>
      </c>
      <c r="E7" s="46" t="s">
        <v>25</v>
      </c>
      <c r="F7" s="17">
        <v>7.5</v>
      </c>
    </row>
    <row r="8" spans="1:8" ht="16.5" thickBot="1">
      <c r="A8" s="18" t="s">
        <v>42</v>
      </c>
      <c r="B8" s="17">
        <v>20</v>
      </c>
      <c r="C8" s="17">
        <v>17.5</v>
      </c>
      <c r="E8" s="46" t="s">
        <v>37</v>
      </c>
      <c r="F8" s="31">
        <v>5</v>
      </c>
    </row>
    <row r="9" spans="1:8" ht="16.5" thickBot="1">
      <c r="A9" s="18" t="s">
        <v>49</v>
      </c>
      <c r="B9" s="17">
        <v>17.5</v>
      </c>
      <c r="C9" s="17">
        <v>15</v>
      </c>
      <c r="E9" s="46" t="s">
        <v>44</v>
      </c>
      <c r="F9" s="17">
        <v>2.5</v>
      </c>
    </row>
    <row r="10" spans="1:8" ht="16.5" thickBot="1">
      <c r="A10" s="18" t="s">
        <v>36</v>
      </c>
      <c r="B10" s="17">
        <v>15</v>
      </c>
      <c r="C10" s="17">
        <v>12.5</v>
      </c>
      <c r="E10" s="46" t="s">
        <v>45</v>
      </c>
      <c r="F10" s="31">
        <v>1</v>
      </c>
    </row>
    <row r="11" spans="1:8" ht="16.5" thickBot="1">
      <c r="A11" s="18" t="s">
        <v>50</v>
      </c>
      <c r="B11" s="17">
        <v>12.5</v>
      </c>
      <c r="C11" s="17">
        <v>10</v>
      </c>
      <c r="E11" s="46" t="s">
        <v>46</v>
      </c>
      <c r="F11" s="17">
        <v>0.4</v>
      </c>
    </row>
    <row r="12" spans="1:8" ht="16.5" thickBot="1">
      <c r="A12" s="18" t="s">
        <v>34</v>
      </c>
      <c r="B12" s="17">
        <v>10</v>
      </c>
      <c r="C12" s="17">
        <v>7.5</v>
      </c>
      <c r="E12" s="11"/>
    </row>
    <row r="13" spans="1:8" ht="16.5" thickBot="1">
      <c r="A13" s="18" t="s">
        <v>25</v>
      </c>
      <c r="B13" s="17">
        <v>7.5</v>
      </c>
      <c r="C13" s="17">
        <v>5</v>
      </c>
      <c r="E13" s="266" t="s">
        <v>361</v>
      </c>
      <c r="F13" s="267"/>
    </row>
    <row r="14" spans="1:8" ht="16.5" thickBot="1">
      <c r="A14" s="18" t="s">
        <v>37</v>
      </c>
      <c r="E14" s="268"/>
      <c r="F14" s="269"/>
    </row>
    <row r="15" spans="1:8">
      <c r="A15" s="11"/>
      <c r="E15" s="268"/>
      <c r="F15" s="269"/>
      <c r="G15" s="193"/>
      <c r="H15" s="193"/>
    </row>
    <row r="16" spans="1:8">
      <c r="A16" s="11"/>
      <c r="E16" s="270"/>
      <c r="F16" s="271"/>
      <c r="G16" s="193"/>
      <c r="H16" s="193"/>
    </row>
    <row r="17" spans="5:6" ht="15.75" customHeight="1">
      <c r="E17" s="237" t="s">
        <v>362</v>
      </c>
      <c r="F17" s="238"/>
    </row>
    <row r="18" spans="5:6" ht="15.75" customHeight="1">
      <c r="E18" s="237" t="s">
        <v>363</v>
      </c>
      <c r="F18" s="238"/>
    </row>
    <row r="19" spans="5:6" ht="15.75" customHeight="1">
      <c r="E19" s="237" t="s">
        <v>364</v>
      </c>
      <c r="F19" s="238"/>
    </row>
    <row r="20" spans="5:6" ht="16.5" thickBot="1">
      <c r="E20" s="237"/>
      <c r="F20" s="238"/>
    </row>
    <row r="21" spans="5:6" ht="15.75" customHeight="1">
      <c r="E21" s="272" t="s">
        <v>351</v>
      </c>
      <c r="F21" s="275" t="s">
        <v>352</v>
      </c>
    </row>
    <row r="22" spans="5:6">
      <c r="E22" s="273"/>
      <c r="F22" s="276"/>
    </row>
    <row r="23" spans="5:6" ht="16.5" thickBot="1">
      <c r="E23" s="274"/>
      <c r="F23" s="277"/>
    </row>
    <row r="24" spans="5:6">
      <c r="E24" s="278" t="s">
        <v>354</v>
      </c>
      <c r="F24" s="280" t="s">
        <v>353</v>
      </c>
    </row>
    <row r="25" spans="5:6" ht="15.75" customHeight="1" thickBot="1">
      <c r="E25" s="279"/>
      <c r="F25" s="281"/>
    </row>
    <row r="26" spans="5:6">
      <c r="E26" s="288" t="s">
        <v>359</v>
      </c>
      <c r="F26" s="278" t="s">
        <v>355</v>
      </c>
    </row>
    <row r="27" spans="5:6" ht="16.5" thickBot="1">
      <c r="E27" s="289"/>
      <c r="F27" s="279"/>
    </row>
    <row r="28" spans="5:6" ht="15.75" customHeight="1">
      <c r="E28" s="285">
        <v>25</v>
      </c>
      <c r="F28" s="285" t="s">
        <v>356</v>
      </c>
    </row>
    <row r="29" spans="5:6" ht="16.5" thickBot="1">
      <c r="E29" s="286"/>
      <c r="F29" s="286"/>
    </row>
    <row r="30" spans="5:6">
      <c r="E30" s="285">
        <v>50</v>
      </c>
      <c r="F30" s="285" t="s">
        <v>357</v>
      </c>
    </row>
    <row r="31" spans="5:6" ht="16.5" thickBot="1">
      <c r="E31" s="286"/>
      <c r="F31" s="286"/>
    </row>
    <row r="32" spans="5:6" ht="16.5" customHeight="1">
      <c r="E32" s="285" t="s">
        <v>360</v>
      </c>
      <c r="F32" s="285" t="s">
        <v>358</v>
      </c>
    </row>
    <row r="33" spans="5:6" ht="15.75" customHeight="1">
      <c r="E33" s="287"/>
      <c r="F33" s="287"/>
    </row>
    <row r="34" spans="5:6" ht="16.5" thickBot="1">
      <c r="E34" s="286"/>
      <c r="F34" s="286"/>
    </row>
    <row r="35" spans="5:6">
      <c r="E35" s="8"/>
    </row>
    <row r="36" spans="5:6" ht="15.75" customHeight="1">
      <c r="E36" s="8"/>
    </row>
    <row r="37" spans="5:6">
      <c r="E37" s="8"/>
    </row>
    <row r="38" spans="5:6">
      <c r="E38" s="8"/>
    </row>
  </sheetData>
  <sheetProtection password="CA41" sheet="1" objects="1" scenarios="1"/>
  <mergeCells count="19">
    <mergeCell ref="E32:E34"/>
    <mergeCell ref="F32:F34"/>
    <mergeCell ref="E26:E27"/>
    <mergeCell ref="F26:F27"/>
    <mergeCell ref="E28:E29"/>
    <mergeCell ref="F28:F29"/>
    <mergeCell ref="E21:E23"/>
    <mergeCell ref="F21:F23"/>
    <mergeCell ref="E24:E25"/>
    <mergeCell ref="F24:F25"/>
    <mergeCell ref="E1:E3"/>
    <mergeCell ref="E30:E31"/>
    <mergeCell ref="F30:F31"/>
    <mergeCell ref="A1:A5"/>
    <mergeCell ref="B1:C1"/>
    <mergeCell ref="B2:C2"/>
    <mergeCell ref="B3:B5"/>
    <mergeCell ref="C3:C5"/>
    <mergeCell ref="E13:F16"/>
  </mergeCells>
  <phoneticPr fontId="56" type="noConversion"/>
  <pageMargins left="0.75" right="0.75" top="1" bottom="1" header="0.5" footer="0.5"/>
  <pageSetup paperSize="9" orientation="portrait" horizontalDpi="18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P63"/>
  <sheetViews>
    <sheetView topLeftCell="A7" workbookViewId="0">
      <selection activeCell="J35" sqref="J35"/>
    </sheetView>
  </sheetViews>
  <sheetFormatPr defaultRowHeight="12.75"/>
  <cols>
    <col min="1" max="1" width="6.28515625" customWidth="1"/>
    <col min="2" max="2" width="5" customWidth="1"/>
    <col min="3" max="3" width="5.42578125" customWidth="1"/>
    <col min="4" max="4" width="5" customWidth="1"/>
    <col min="5" max="6" width="5.42578125" customWidth="1"/>
    <col min="7" max="7" width="6.28515625" customWidth="1"/>
    <col min="8" max="8" width="9.28515625" customWidth="1"/>
    <col min="9" max="9" width="9.140625" style="52"/>
    <col min="10" max="10" width="6.42578125" customWidth="1"/>
    <col min="11" max="11" width="13.28515625" style="1" customWidth="1"/>
    <col min="12" max="12" width="15.85546875" style="1" customWidth="1"/>
    <col min="13" max="13" width="31.42578125" customWidth="1"/>
    <col min="14" max="14" width="12.7109375" hidden="1" customWidth="1"/>
    <col min="15" max="15" width="9.140625" hidden="1" customWidth="1"/>
    <col min="16" max="16" width="12.7109375" hidden="1" customWidth="1"/>
  </cols>
  <sheetData>
    <row r="1" spans="1:12">
      <c r="A1" s="51"/>
      <c r="B1" s="51"/>
      <c r="L1" s="1" t="s">
        <v>412</v>
      </c>
    </row>
    <row r="2" spans="1:12">
      <c r="A2" s="51"/>
      <c r="B2" s="51"/>
    </row>
    <row r="3" spans="1:12" s="54" customFormat="1" ht="18.75">
      <c r="A3" s="53"/>
      <c r="B3" s="53"/>
      <c r="G3" s="54" t="s">
        <v>1</v>
      </c>
      <c r="I3" s="55"/>
      <c r="K3" s="56"/>
      <c r="L3" s="56"/>
    </row>
    <row r="4" spans="1:12" s="54" customFormat="1" ht="18.75">
      <c r="A4" s="53"/>
      <c r="B4" s="53"/>
      <c r="E4" s="54" t="s">
        <v>488</v>
      </c>
      <c r="I4" s="55"/>
      <c r="K4" s="56"/>
      <c r="L4" s="56"/>
    </row>
    <row r="5" spans="1:12" s="57" customFormat="1" ht="15.75">
      <c r="A5" s="3" t="s">
        <v>29</v>
      </c>
      <c r="B5" s="3"/>
      <c r="I5" s="59"/>
      <c r="K5" s="60"/>
      <c r="L5" s="60"/>
    </row>
    <row r="6" spans="1:12" s="61" customFormat="1" ht="15.75">
      <c r="A6" s="61" t="s">
        <v>506</v>
      </c>
      <c r="I6" s="62"/>
      <c r="K6" s="63"/>
      <c r="L6" s="63"/>
    </row>
    <row r="7" spans="1:12" s="61" customFormat="1" ht="15.75">
      <c r="A7" s="61" t="s">
        <v>505</v>
      </c>
      <c r="I7" s="62"/>
      <c r="K7" s="63"/>
      <c r="L7" s="63"/>
    </row>
    <row r="8" spans="1:12" s="57" customFormat="1" ht="15.75">
      <c r="A8" s="4" t="s">
        <v>2</v>
      </c>
      <c r="B8" s="4"/>
      <c r="I8" s="59"/>
      <c r="K8" s="60"/>
      <c r="L8" s="60"/>
    </row>
    <row r="9" spans="1:12" s="6" customFormat="1" ht="15">
      <c r="A9" s="5" t="s">
        <v>507</v>
      </c>
      <c r="B9" s="5"/>
      <c r="I9" s="64"/>
      <c r="K9" s="65"/>
      <c r="L9" s="65"/>
    </row>
    <row r="10" spans="1:12" s="6" customFormat="1" ht="15">
      <c r="A10" s="5" t="s">
        <v>508</v>
      </c>
      <c r="B10" s="5"/>
      <c r="I10" s="64"/>
      <c r="K10" s="65"/>
      <c r="L10" s="65"/>
    </row>
    <row r="11" spans="1:12" s="6" customFormat="1" ht="15">
      <c r="A11" s="6" t="s">
        <v>509</v>
      </c>
      <c r="I11" s="64"/>
      <c r="K11" s="65"/>
      <c r="L11" s="65"/>
    </row>
    <row r="12" spans="1:12" s="6" customFormat="1" ht="15">
      <c r="A12" s="6" t="s">
        <v>489</v>
      </c>
      <c r="I12" s="64"/>
      <c r="K12" s="65"/>
      <c r="L12" s="65"/>
    </row>
    <row r="13" spans="1:12" s="57" customFormat="1" ht="15.75">
      <c r="A13" s="3"/>
      <c r="B13" s="3"/>
      <c r="I13" s="59"/>
      <c r="K13" s="60"/>
      <c r="L13" s="60"/>
    </row>
    <row r="14" spans="1:12" s="6" customFormat="1" ht="15.75">
      <c r="A14" s="3" t="s">
        <v>5</v>
      </c>
      <c r="B14" s="3"/>
      <c r="C14" s="57"/>
      <c r="D14" s="57"/>
      <c r="E14" s="57"/>
      <c r="F14" s="57"/>
      <c r="G14" s="57"/>
      <c r="H14" s="57"/>
      <c r="I14" s="59"/>
      <c r="J14" s="57"/>
      <c r="K14" s="60"/>
      <c r="L14" s="65"/>
    </row>
    <row r="15" spans="1:12" s="6" customFormat="1" ht="15.75">
      <c r="A15" s="3"/>
      <c r="B15" s="3"/>
      <c r="C15" s="57"/>
      <c r="D15" s="57"/>
      <c r="E15" s="57"/>
      <c r="F15" s="57"/>
      <c r="G15" s="57"/>
      <c r="H15" s="57"/>
      <c r="I15" s="59"/>
      <c r="J15" s="57"/>
      <c r="K15" s="60"/>
      <c r="L15" s="65"/>
    </row>
    <row r="16" spans="1:12" s="6" customFormat="1" ht="15.75">
      <c r="A16" s="3"/>
      <c r="B16" s="325" t="s">
        <v>490</v>
      </c>
      <c r="C16" s="326"/>
      <c r="D16" s="326"/>
      <c r="E16" s="327"/>
      <c r="F16" s="325" t="s">
        <v>492</v>
      </c>
      <c r="G16" s="326"/>
      <c r="H16" s="326"/>
      <c r="I16" s="331"/>
      <c r="J16" s="326"/>
      <c r="K16" s="99" t="s">
        <v>137</v>
      </c>
      <c r="L16" s="66" t="s">
        <v>494</v>
      </c>
    </row>
    <row r="17" spans="1:16" s="6" customFormat="1" ht="15.75">
      <c r="A17" s="3"/>
      <c r="B17" s="328" t="s">
        <v>491</v>
      </c>
      <c r="C17" s="329"/>
      <c r="D17" s="329"/>
      <c r="E17" s="330"/>
      <c r="F17" s="328" t="s">
        <v>493</v>
      </c>
      <c r="G17" s="329"/>
      <c r="H17" s="329"/>
      <c r="I17" s="332"/>
      <c r="J17" s="329"/>
      <c r="K17" s="85"/>
      <c r="L17" s="73" t="s">
        <v>499</v>
      </c>
    </row>
    <row r="18" spans="1:16" s="6" customFormat="1" ht="15.75">
      <c r="A18" s="3"/>
      <c r="B18" s="325" t="s">
        <v>495</v>
      </c>
      <c r="C18" s="326"/>
      <c r="D18" s="326"/>
      <c r="E18" s="327"/>
      <c r="F18" s="325" t="s">
        <v>497</v>
      </c>
      <c r="G18" s="326"/>
      <c r="H18" s="326"/>
      <c r="I18" s="331"/>
      <c r="J18" s="326"/>
      <c r="K18" s="99"/>
      <c r="L18" s="338"/>
    </row>
    <row r="19" spans="1:16" s="6" customFormat="1" ht="15.75" customHeight="1">
      <c r="A19" s="3"/>
      <c r="B19" s="333" t="s">
        <v>496</v>
      </c>
      <c r="C19" s="101"/>
      <c r="D19" s="101"/>
      <c r="E19" s="334"/>
      <c r="F19" s="333" t="s">
        <v>498</v>
      </c>
      <c r="G19" s="101"/>
      <c r="H19" s="101"/>
      <c r="I19" s="335"/>
      <c r="J19" s="101"/>
      <c r="K19" s="133"/>
      <c r="L19" s="341" t="s">
        <v>500</v>
      </c>
    </row>
    <row r="20" spans="1:16" s="6" customFormat="1" ht="15.75">
      <c r="B20" s="336"/>
      <c r="C20" s="5"/>
      <c r="D20" s="5"/>
      <c r="E20" s="337"/>
      <c r="F20" s="336"/>
      <c r="G20" s="5"/>
      <c r="H20" s="5"/>
      <c r="I20" s="5"/>
      <c r="J20" s="5"/>
      <c r="K20" s="337"/>
      <c r="L20" s="339"/>
      <c r="M20" s="57"/>
    </row>
    <row r="21" spans="1:16" s="57" customFormat="1" ht="15.75">
      <c r="B21" s="333" t="s">
        <v>495</v>
      </c>
      <c r="C21" s="101"/>
      <c r="D21" s="101"/>
      <c r="E21" s="334"/>
      <c r="F21" s="333" t="s">
        <v>497</v>
      </c>
      <c r="G21" s="101"/>
      <c r="H21" s="101"/>
      <c r="I21" s="101"/>
      <c r="J21" s="101"/>
      <c r="K21" s="334"/>
      <c r="L21" s="340"/>
    </row>
    <row r="22" spans="1:16" s="57" customFormat="1" ht="16.5" customHeight="1">
      <c r="B22" s="328" t="s">
        <v>501</v>
      </c>
      <c r="C22" s="329"/>
      <c r="D22" s="329"/>
      <c r="E22" s="330"/>
      <c r="F22" s="328" t="s">
        <v>502</v>
      </c>
      <c r="G22" s="329"/>
      <c r="H22" s="329"/>
      <c r="I22" s="329"/>
      <c r="J22" s="329"/>
      <c r="K22" s="330"/>
      <c r="L22" s="84" t="s">
        <v>500</v>
      </c>
      <c r="M22" s="61"/>
    </row>
    <row r="23" spans="1:16" s="6" customFormat="1" ht="15.75">
      <c r="B23" s="57"/>
      <c r="C23" s="57"/>
      <c r="D23" s="57"/>
      <c r="E23" s="57"/>
      <c r="F23" s="57"/>
      <c r="G23" s="57"/>
      <c r="H23" s="57"/>
      <c r="I23" s="57"/>
      <c r="J23" s="57"/>
      <c r="K23" s="57"/>
      <c r="M23" s="61"/>
    </row>
    <row r="24" spans="1:16" s="6" customFormat="1" ht="15.75" customHeight="1">
      <c r="B24" s="57"/>
      <c r="C24" s="57"/>
      <c r="D24" s="57"/>
      <c r="E24" s="57"/>
      <c r="F24" s="57"/>
      <c r="G24" s="57"/>
      <c r="H24" s="57"/>
      <c r="I24" s="57"/>
      <c r="J24" s="57"/>
      <c r="K24" s="57"/>
      <c r="M24" s="61"/>
      <c r="N24" s="5"/>
      <c r="O24" s="5"/>
      <c r="P24" s="5"/>
    </row>
    <row r="25" spans="1:16" s="57" customFormat="1" ht="15.75">
      <c r="B25" s="57" t="s">
        <v>24</v>
      </c>
      <c r="M25" s="61"/>
      <c r="N25" s="243"/>
      <c r="O25" s="243"/>
      <c r="P25" s="243"/>
    </row>
    <row r="26" spans="1:16" s="57" customFormat="1" ht="15.75" customHeight="1">
      <c r="B26" s="57" t="s">
        <v>503</v>
      </c>
      <c r="M26" s="61"/>
      <c r="N26" s="91"/>
      <c r="O26" s="21"/>
      <c r="P26" s="21"/>
    </row>
    <row r="27" spans="1:16" s="57" customFormat="1" ht="15.75">
      <c r="M27" s="61"/>
      <c r="N27" s="21"/>
      <c r="O27" s="21"/>
      <c r="P27" s="21"/>
    </row>
    <row r="28" spans="1:16" s="57" customFormat="1" ht="15.75" customHeight="1">
      <c r="B28"/>
      <c r="C28"/>
      <c r="D28"/>
      <c r="E28"/>
      <c r="F28"/>
      <c r="G28"/>
      <c r="H28"/>
      <c r="I28" s="52"/>
      <c r="J28"/>
      <c r="K28" s="1"/>
      <c r="M28" s="61"/>
      <c r="N28" s="21"/>
      <c r="O28" s="21"/>
      <c r="P28" s="21"/>
    </row>
    <row r="29" spans="1:16" s="57" customFormat="1" ht="15.75">
      <c r="B29"/>
      <c r="C29"/>
      <c r="D29"/>
      <c r="E29"/>
      <c r="F29"/>
      <c r="G29"/>
      <c r="H29"/>
      <c r="I29" s="52"/>
      <c r="J29"/>
      <c r="K29" s="1" t="s">
        <v>504</v>
      </c>
      <c r="M29" s="61"/>
      <c r="N29" s="21"/>
      <c r="O29" s="21"/>
      <c r="P29" s="21"/>
    </row>
    <row r="30" spans="1:16" s="57" customFormat="1" ht="15.75" customHeight="1">
      <c r="B30"/>
      <c r="C30"/>
      <c r="D30"/>
      <c r="E30"/>
      <c r="F30"/>
      <c r="G30"/>
      <c r="H30"/>
      <c r="I30" s="121"/>
      <c r="J30" s="63"/>
      <c r="K30" s="63" t="s">
        <v>510</v>
      </c>
      <c r="L30" s="1"/>
      <c r="M30"/>
      <c r="N30" s="90"/>
      <c r="O30" s="101"/>
      <c r="P30" s="101"/>
    </row>
    <row r="31" spans="1:16" s="57" customFormat="1" ht="15.75">
      <c r="B31"/>
      <c r="C31"/>
      <c r="D31"/>
      <c r="E31"/>
      <c r="F31"/>
      <c r="G31"/>
      <c r="H31"/>
      <c r="I31" s="121"/>
      <c r="J31" s="63"/>
      <c r="K31" s="63" t="s">
        <v>511</v>
      </c>
      <c r="L31" s="1"/>
      <c r="M31"/>
      <c r="N31" s="21"/>
      <c r="O31" s="21"/>
      <c r="P31" s="21"/>
    </row>
    <row r="32" spans="1:16" s="57" customFormat="1" ht="15.75">
      <c r="B32"/>
      <c r="C32"/>
      <c r="D32"/>
      <c r="E32"/>
      <c r="F32"/>
      <c r="G32"/>
      <c r="H32"/>
      <c r="I32" s="121"/>
      <c r="J32" s="63"/>
      <c r="K32" s="63"/>
      <c r="L32" s="1"/>
      <c r="M32"/>
      <c r="N32" s="21"/>
      <c r="O32" s="21"/>
      <c r="P32" s="21"/>
    </row>
    <row r="33" spans="1:16" s="57" customFormat="1" ht="15.75">
      <c r="B33"/>
      <c r="C33"/>
      <c r="D33"/>
      <c r="E33"/>
      <c r="F33"/>
      <c r="G33"/>
      <c r="H33"/>
      <c r="I33" s="121"/>
      <c r="J33" s="63"/>
      <c r="K33" s="63"/>
      <c r="L33" s="1"/>
      <c r="M33"/>
      <c r="N33" s="90"/>
      <c r="O33" s="101"/>
      <c r="P33" s="101"/>
    </row>
    <row r="34" spans="1:16" s="57" customFormat="1" ht="15.75">
      <c r="B34"/>
      <c r="C34"/>
      <c r="D34"/>
      <c r="E34"/>
      <c r="F34"/>
      <c r="G34"/>
      <c r="H34"/>
      <c r="I34" s="121"/>
      <c r="J34" s="63"/>
      <c r="K34" s="63"/>
      <c r="L34" s="1"/>
      <c r="M34"/>
      <c r="N34" s="21"/>
      <c r="O34" s="21"/>
      <c r="P34" s="21"/>
    </row>
    <row r="35" spans="1:16" s="57" customFormat="1" ht="15.75">
      <c r="B35"/>
      <c r="C35"/>
      <c r="D35"/>
      <c r="E35"/>
      <c r="F35"/>
      <c r="G35"/>
      <c r="H35"/>
      <c r="I35" s="121"/>
      <c r="J35" s="63"/>
      <c r="K35" s="63"/>
      <c r="L35" s="1"/>
      <c r="M35"/>
      <c r="N35" s="21"/>
      <c r="O35" s="21"/>
      <c r="P35" s="21"/>
    </row>
    <row r="36" spans="1:16" s="57" customFormat="1" ht="15.75">
      <c r="A36"/>
      <c r="B36" s="60"/>
      <c r="C36" s="117"/>
      <c r="D36" s="60"/>
      <c r="E36" s="60"/>
      <c r="F36" s="60"/>
      <c r="G36" s="60"/>
      <c r="H36" s="60"/>
      <c r="I36" s="121"/>
      <c r="J36" s="63"/>
      <c r="K36" s="63"/>
      <c r="L36" s="109"/>
      <c r="M36"/>
      <c r="N36" s="90"/>
      <c r="O36" s="101"/>
      <c r="P36" s="101"/>
    </row>
    <row r="37" spans="1:16" s="57" customFormat="1" ht="15.75">
      <c r="A37"/>
      <c r="B37" s="63"/>
      <c r="C37" s="120"/>
      <c r="D37" s="63"/>
      <c r="E37" s="63"/>
      <c r="F37" s="63"/>
      <c r="G37" s="63"/>
      <c r="H37" s="63"/>
      <c r="I37" s="118"/>
      <c r="J37" s="60"/>
      <c r="K37" s="60"/>
      <c r="L37" s="60"/>
      <c r="M37"/>
      <c r="N37" s="21"/>
      <c r="O37" s="21"/>
      <c r="P37" s="21"/>
    </row>
    <row r="38" spans="1:16" s="57" customFormat="1" ht="15.75">
      <c r="A38"/>
      <c r="B38" s="63"/>
      <c r="C38" s="120"/>
      <c r="D38" s="63"/>
      <c r="E38" s="63"/>
      <c r="F38" s="63"/>
      <c r="G38" s="63"/>
      <c r="H38" s="63"/>
      <c r="I38" s="118"/>
      <c r="J38" s="60"/>
      <c r="K38" s="60"/>
      <c r="L38" s="63"/>
      <c r="M38"/>
      <c r="N38" s="21"/>
      <c r="O38" s="21"/>
      <c r="P38" s="21"/>
    </row>
    <row r="39" spans="1:16" s="57" customFormat="1" ht="15.75">
      <c r="A39"/>
      <c r="B39" s="63"/>
      <c r="C39" s="120"/>
      <c r="D39" s="63"/>
      <c r="E39" s="63"/>
      <c r="F39" s="63"/>
      <c r="G39" s="63"/>
      <c r="H39" s="63"/>
      <c r="I39" s="59"/>
      <c r="L39" s="63"/>
      <c r="M39"/>
      <c r="N39" s="90"/>
      <c r="O39" s="101"/>
      <c r="P39" s="101"/>
    </row>
    <row r="40" spans="1:16" s="57" customFormat="1" ht="15.75">
      <c r="A40"/>
      <c r="B40" s="63"/>
      <c r="C40" s="120"/>
      <c r="D40" s="63"/>
      <c r="E40" s="63"/>
      <c r="F40" s="63"/>
      <c r="G40" s="63"/>
      <c r="H40" s="63"/>
      <c r="L40" s="63"/>
      <c r="M40"/>
      <c r="N40" s="21"/>
      <c r="O40" s="21"/>
      <c r="P40" s="21"/>
    </row>
    <row r="41" spans="1:16" s="57" customFormat="1" ht="15.75">
      <c r="A41"/>
      <c r="B41" s="63"/>
      <c r="C41" s="120"/>
      <c r="D41" s="63"/>
      <c r="E41" s="63"/>
      <c r="F41" s="63"/>
      <c r="G41" s="63"/>
      <c r="H41" s="63"/>
      <c r="K41" s="60"/>
      <c r="L41" s="63"/>
      <c r="M41"/>
      <c r="N41" s="21"/>
      <c r="O41" s="21"/>
      <c r="P41" s="21"/>
    </row>
    <row r="42" spans="1:16" s="57" customFormat="1" ht="15.75">
      <c r="A42"/>
      <c r="B42" s="63"/>
      <c r="C42" s="120"/>
      <c r="D42" s="63"/>
      <c r="E42" s="63"/>
      <c r="F42" s="63"/>
      <c r="G42" s="63"/>
      <c r="H42" s="63"/>
      <c r="K42" s="60"/>
      <c r="L42" s="63"/>
      <c r="M42"/>
      <c r="N42" s="90"/>
      <c r="O42" s="101"/>
      <c r="P42" s="101"/>
    </row>
    <row r="43" spans="1:16" s="57" customFormat="1" ht="15.75">
      <c r="A43"/>
      <c r="B43" s="63"/>
      <c r="C43" s="120"/>
      <c r="D43" s="63"/>
      <c r="E43" s="63"/>
      <c r="F43" s="63"/>
      <c r="G43" s="63"/>
      <c r="H43" s="63"/>
      <c r="I43" s="52"/>
      <c r="J43"/>
      <c r="K43" s="1"/>
      <c r="L43" s="63"/>
      <c r="M43"/>
      <c r="N43" s="21"/>
      <c r="O43" s="21"/>
      <c r="P43" s="21"/>
    </row>
    <row r="44" spans="1:16" s="57" customFormat="1" ht="15.75">
      <c r="A44" s="116"/>
      <c r="B44" s="63"/>
      <c r="C44" s="120"/>
      <c r="D44" s="63"/>
      <c r="E44" s="63"/>
      <c r="F44" s="63"/>
      <c r="G44" s="63"/>
      <c r="H44" s="63"/>
      <c r="I44" s="52"/>
      <c r="J44"/>
      <c r="K44" s="1"/>
      <c r="L44" s="63"/>
      <c r="M44"/>
      <c r="N44" s="21"/>
      <c r="O44" s="21"/>
      <c r="P44" s="21"/>
    </row>
    <row r="45" spans="1:16" s="57" customFormat="1" ht="15.75">
      <c r="A45" s="119"/>
      <c r="B45" s="60"/>
      <c r="C45" s="117"/>
      <c r="D45" s="60"/>
      <c r="E45" s="60"/>
      <c r="F45" s="60"/>
      <c r="G45" s="60"/>
      <c r="H45" s="60"/>
      <c r="I45" s="52"/>
      <c r="J45"/>
      <c r="K45" s="1"/>
      <c r="L45" s="63"/>
      <c r="M45"/>
      <c r="N45" s="90"/>
      <c r="O45" s="101"/>
      <c r="P45" s="101"/>
    </row>
    <row r="46" spans="1:16" s="57" customFormat="1" ht="15.75">
      <c r="A46" s="119"/>
      <c r="B46" s="60"/>
      <c r="C46" s="117"/>
      <c r="D46" s="60"/>
      <c r="E46" s="60"/>
      <c r="F46" s="60"/>
      <c r="G46" s="60"/>
      <c r="H46" s="60"/>
      <c r="I46" s="52"/>
      <c r="J46"/>
      <c r="K46" s="1"/>
      <c r="L46" s="124"/>
      <c r="M46"/>
      <c r="N46" s="21"/>
      <c r="O46" s="21"/>
      <c r="P46" s="21"/>
    </row>
    <row r="47" spans="1:16" s="57" customFormat="1" ht="15.75">
      <c r="A47" s="119"/>
      <c r="B47" s="60"/>
      <c r="C47" s="60"/>
      <c r="D47" s="60"/>
      <c r="E47" s="60"/>
      <c r="F47" s="60"/>
      <c r="G47" s="60"/>
      <c r="I47" s="52"/>
      <c r="J47"/>
      <c r="K47" s="1"/>
      <c r="L47" s="124"/>
      <c r="M47"/>
      <c r="N47" s="21"/>
      <c r="O47" s="21"/>
      <c r="P47" s="21"/>
    </row>
    <row r="48" spans="1:16" s="57" customFormat="1" ht="15.75">
      <c r="A48" s="119"/>
      <c r="B48" s="60"/>
      <c r="C48" s="60"/>
      <c r="D48" s="60"/>
      <c r="E48" s="60"/>
      <c r="F48" s="60"/>
      <c r="G48" s="60"/>
      <c r="H48" s="59"/>
      <c r="I48" s="52"/>
      <c r="J48"/>
      <c r="K48" s="1"/>
      <c r="L48" s="125"/>
      <c r="M48"/>
      <c r="N48" s="101"/>
      <c r="O48" s="101"/>
      <c r="P48" s="101"/>
    </row>
    <row r="49" spans="1:16" s="57" customFormat="1" ht="15.75">
      <c r="A49" s="119"/>
      <c r="I49" s="52"/>
      <c r="J49"/>
      <c r="K49" s="1"/>
      <c r="L49" s="125"/>
      <c r="M49"/>
      <c r="N49" s="101"/>
      <c r="O49" s="101"/>
      <c r="P49" s="101"/>
    </row>
    <row r="50" spans="1:16" s="61" customFormat="1" ht="15.75">
      <c r="A50" s="119"/>
      <c r="B50" s="57"/>
      <c r="C50" s="57"/>
      <c r="D50" s="57"/>
      <c r="E50" s="57"/>
      <c r="F50" s="57"/>
      <c r="G50" s="57"/>
      <c r="H50" s="57"/>
      <c r="I50" s="52"/>
      <c r="J50"/>
      <c r="K50" s="1"/>
      <c r="L50" s="120"/>
      <c r="M50"/>
      <c r="N50" s="122"/>
      <c r="O50" s="122"/>
      <c r="P50" s="122"/>
    </row>
    <row r="51" spans="1:16" s="61" customFormat="1" ht="15.75">
      <c r="A51" s="123"/>
      <c r="B51"/>
      <c r="C51"/>
      <c r="D51"/>
      <c r="E51"/>
      <c r="F51"/>
      <c r="G51"/>
      <c r="H51"/>
      <c r="I51" s="52"/>
      <c r="J51"/>
      <c r="K51" s="1"/>
      <c r="L51" s="120"/>
      <c r="M51"/>
    </row>
    <row r="52" spans="1:16" s="61" customFormat="1" ht="15.75">
      <c r="A52" s="123"/>
      <c r="B52"/>
      <c r="C52"/>
      <c r="D52"/>
      <c r="E52"/>
      <c r="F52"/>
      <c r="G52"/>
      <c r="H52"/>
      <c r="I52" s="52"/>
      <c r="J52"/>
      <c r="K52" s="1"/>
      <c r="L52" s="1"/>
      <c r="M52"/>
    </row>
    <row r="53" spans="1:16" s="61" customFormat="1" ht="15.75">
      <c r="A53" s="123"/>
      <c r="B53"/>
      <c r="C53"/>
      <c r="D53"/>
      <c r="E53"/>
      <c r="F53"/>
      <c r="G53"/>
      <c r="H53"/>
      <c r="I53" s="52"/>
      <c r="J53"/>
      <c r="K53" s="1"/>
      <c r="L53" s="1"/>
      <c r="M53"/>
    </row>
    <row r="54" spans="1:16" s="61" customFormat="1" ht="15.75">
      <c r="A54" s="123"/>
      <c r="B54"/>
      <c r="C54"/>
      <c r="D54"/>
      <c r="E54"/>
      <c r="F54"/>
      <c r="G54"/>
      <c r="H54"/>
      <c r="I54" s="52"/>
      <c r="J54"/>
      <c r="K54" s="1"/>
      <c r="L54" s="1"/>
      <c r="M54"/>
    </row>
    <row r="55" spans="1:16" s="61" customFormat="1" ht="15.75">
      <c r="A55" s="60"/>
      <c r="B55"/>
      <c r="C55"/>
      <c r="D55"/>
      <c r="E55"/>
      <c r="F55"/>
      <c r="G55"/>
      <c r="H55"/>
      <c r="I55" s="52"/>
      <c r="J55"/>
      <c r="K55" s="1"/>
      <c r="L55" s="1"/>
      <c r="M55"/>
    </row>
    <row r="56" spans="1:16" s="61" customFormat="1" ht="15.75">
      <c r="A56" s="60"/>
      <c r="B56"/>
      <c r="C56"/>
      <c r="D56"/>
      <c r="E56"/>
      <c r="F56"/>
      <c r="G56"/>
      <c r="H56"/>
      <c r="I56" s="52"/>
      <c r="J56"/>
      <c r="K56" s="1"/>
      <c r="L56" s="1"/>
      <c r="M56"/>
    </row>
    <row r="57" spans="1:16" s="61" customFormat="1" ht="15.75">
      <c r="A57" s="57"/>
      <c r="B57"/>
      <c r="C57"/>
      <c r="D57"/>
      <c r="E57"/>
      <c r="F57"/>
      <c r="G57"/>
      <c r="H57"/>
      <c r="I57" s="52"/>
      <c r="J57"/>
      <c r="K57" s="1"/>
      <c r="L57" s="1"/>
      <c r="M57"/>
    </row>
    <row r="58" spans="1:16" s="57" customFormat="1" ht="15.75">
      <c r="B58"/>
      <c r="C58"/>
      <c r="D58"/>
      <c r="E58"/>
      <c r="F58"/>
      <c r="G58"/>
      <c r="H58"/>
      <c r="I58" s="52"/>
      <c r="J58"/>
      <c r="K58" s="1"/>
      <c r="L58" s="1"/>
      <c r="M58"/>
    </row>
    <row r="59" spans="1:16" s="57" customFormat="1" ht="15.75">
      <c r="A59"/>
      <c r="B59"/>
      <c r="C59"/>
      <c r="D59"/>
      <c r="E59"/>
      <c r="F59"/>
      <c r="G59"/>
      <c r="H59"/>
      <c r="I59" s="52"/>
      <c r="J59"/>
      <c r="K59" s="1"/>
      <c r="L59" s="1"/>
      <c r="M59"/>
    </row>
    <row r="60" spans="1:16" s="57" customFormat="1" ht="15.75">
      <c r="A60"/>
      <c r="B60"/>
      <c r="C60"/>
      <c r="D60"/>
      <c r="E60"/>
      <c r="F60"/>
      <c r="G60"/>
      <c r="H60"/>
      <c r="I60" s="52"/>
      <c r="J60"/>
      <c r="K60" s="1"/>
      <c r="L60" s="1"/>
      <c r="M60"/>
    </row>
    <row r="61" spans="1:16" s="57" customFormat="1" ht="15.75">
      <c r="A61"/>
      <c r="B61"/>
      <c r="C61"/>
      <c r="D61"/>
      <c r="E61"/>
      <c r="F61"/>
      <c r="G61"/>
      <c r="H61"/>
      <c r="I61" s="52"/>
      <c r="J61"/>
      <c r="K61" s="1"/>
      <c r="L61" s="1"/>
      <c r="M61"/>
    </row>
    <row r="62" spans="1:16" s="57" customFormat="1" ht="18" customHeight="1">
      <c r="A62"/>
      <c r="B62"/>
      <c r="C62"/>
      <c r="D62"/>
      <c r="E62"/>
      <c r="F62"/>
      <c r="G62"/>
      <c r="H62"/>
      <c r="I62" s="52"/>
      <c r="J62"/>
      <c r="K62" s="1"/>
      <c r="L62" s="1"/>
      <c r="M62"/>
    </row>
    <row r="63" spans="1:16" s="57" customFormat="1" ht="15.75">
      <c r="A63"/>
      <c r="B63"/>
      <c r="C63"/>
      <c r="D63"/>
      <c r="E63"/>
      <c r="F63"/>
      <c r="G63"/>
      <c r="H63"/>
      <c r="I63" s="52"/>
      <c r="J63"/>
      <c r="K63" s="1"/>
      <c r="L63" s="1"/>
      <c r="M63"/>
    </row>
  </sheetData>
  <mergeCells count="1">
    <mergeCell ref="N25:P25"/>
  </mergeCells>
  <phoneticPr fontId="56" type="noConversion"/>
  <pageMargins left="1.47" right="0.8" top="0.54" bottom="0.63" header="0.51" footer="0.5"/>
  <pageSetup paperSize="9" scale="81" orientation="portrait" horizontalDpi="180" verticalDpi="180" r:id="rId1"/>
  <headerFooter alignWithMargins="0"/>
  <colBreaks count="1" manualBreakCount="1">
    <brk id="1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P62"/>
  <sheetViews>
    <sheetView topLeftCell="A7" workbookViewId="0">
      <selection activeCell="A58" sqref="A58:IV62"/>
    </sheetView>
  </sheetViews>
  <sheetFormatPr defaultRowHeight="12.75"/>
  <cols>
    <col min="1" max="1" width="5.28515625" customWidth="1"/>
    <col min="2" max="2" width="8.42578125" customWidth="1"/>
    <col min="3" max="3" width="7" customWidth="1"/>
    <col min="4" max="4" width="13.7109375" customWidth="1"/>
    <col min="5" max="5" width="8.5703125" customWidth="1"/>
    <col min="6" max="6" width="6.5703125" customWidth="1"/>
    <col min="7" max="7" width="6.7109375" customWidth="1"/>
    <col min="8" max="8" width="7.5703125" style="52" customWidth="1"/>
    <col min="9" max="9" width="6.42578125" customWidth="1"/>
    <col min="10" max="10" width="10.5703125" style="1" customWidth="1"/>
    <col min="11" max="11" width="11.5703125" style="1" customWidth="1"/>
    <col min="13" max="13" width="12.7109375" customWidth="1"/>
    <col min="15" max="15" width="12.7109375" customWidth="1"/>
  </cols>
  <sheetData>
    <row r="1" spans="1:11">
      <c r="B1" s="51"/>
      <c r="C1" s="51"/>
      <c r="K1" s="1" t="s">
        <v>72</v>
      </c>
    </row>
    <row r="2" spans="1:11">
      <c r="B2" s="51"/>
      <c r="C2" s="51"/>
    </row>
    <row r="3" spans="1:11" s="54" customFormat="1" ht="20.25">
      <c r="A3" s="244" t="s">
        <v>1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1" s="54" customFormat="1" ht="20.25">
      <c r="A4" s="244" t="s">
        <v>73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1" s="57" customFormat="1" ht="15.75">
      <c r="A5" s="3" t="s">
        <v>29</v>
      </c>
      <c r="C5" s="3"/>
      <c r="H5" s="59"/>
      <c r="J5" s="60"/>
      <c r="K5" s="60"/>
    </row>
    <row r="6" spans="1:11" s="61" customFormat="1" ht="15.75">
      <c r="H6" s="62"/>
      <c r="J6" s="63"/>
      <c r="K6" s="63"/>
    </row>
    <row r="7" spans="1:11" s="61" customFormat="1" ht="15.75">
      <c r="A7" s="127" t="s">
        <v>115</v>
      </c>
      <c r="H7" s="62"/>
      <c r="J7" s="63"/>
      <c r="K7" s="63"/>
    </row>
    <row r="8" spans="1:11" s="61" customFormat="1" ht="15.75">
      <c r="H8" s="62"/>
      <c r="J8" s="63"/>
      <c r="K8" s="63"/>
    </row>
    <row r="9" spans="1:11" s="57" customFormat="1" ht="15.75">
      <c r="A9" s="4" t="s">
        <v>2</v>
      </c>
      <c r="C9" s="4"/>
      <c r="H9" s="59"/>
      <c r="J9" s="60"/>
      <c r="K9" s="60"/>
    </row>
    <row r="10" spans="1:11" s="6" customFormat="1" ht="15">
      <c r="A10" s="5" t="s">
        <v>116</v>
      </c>
      <c r="C10" s="5"/>
      <c r="H10" s="64"/>
      <c r="J10" s="65"/>
      <c r="K10" s="65"/>
    </row>
    <row r="11" spans="1:11" s="6" customFormat="1" ht="15">
      <c r="A11" s="6" t="s">
        <v>117</v>
      </c>
      <c r="H11" s="64"/>
      <c r="J11" s="65"/>
      <c r="K11" s="65"/>
    </row>
    <row r="12" spans="1:11" s="6" customFormat="1" ht="15">
      <c r="A12" s="6" t="s">
        <v>118</v>
      </c>
      <c r="H12" s="64"/>
      <c r="J12" s="65"/>
      <c r="K12" s="65"/>
    </row>
    <row r="13" spans="1:11" s="57" customFormat="1" ht="15.75">
      <c r="A13" s="3" t="s">
        <v>4</v>
      </c>
      <c r="C13" s="3"/>
      <c r="H13" s="59"/>
      <c r="J13" s="60"/>
      <c r="K13" s="60"/>
    </row>
    <row r="14" spans="1:11" s="6" customFormat="1" ht="15">
      <c r="A14" s="6" t="s">
        <v>119</v>
      </c>
      <c r="H14" s="64"/>
      <c r="J14" s="65"/>
      <c r="K14" s="65"/>
    </row>
    <row r="15" spans="1:11" s="6" customFormat="1" ht="16.5">
      <c r="A15" s="5" t="s">
        <v>120</v>
      </c>
      <c r="C15" s="5"/>
      <c r="H15" s="64"/>
      <c r="J15" s="65"/>
      <c r="K15" s="65"/>
    </row>
    <row r="16" spans="1:11" s="6" customFormat="1" ht="15">
      <c r="A16" s="5" t="s">
        <v>121</v>
      </c>
      <c r="C16" s="5"/>
      <c r="H16" s="64"/>
      <c r="J16" s="65"/>
      <c r="K16" s="65"/>
    </row>
    <row r="17" spans="1:15" s="57" customFormat="1" ht="15.75">
      <c r="A17" s="3" t="s">
        <v>5</v>
      </c>
      <c r="C17" s="3"/>
      <c r="H17" s="59"/>
      <c r="J17" s="60"/>
      <c r="K17" s="60"/>
    </row>
    <row r="18" spans="1:15" s="57" customFormat="1" ht="9.75" customHeight="1">
      <c r="B18" s="3"/>
      <c r="C18" s="3"/>
      <c r="H18" s="59"/>
      <c r="J18" s="60"/>
      <c r="K18" s="60"/>
    </row>
    <row r="19" spans="1:15" s="6" customFormat="1" ht="21.75" customHeight="1">
      <c r="A19" s="245" t="s">
        <v>74</v>
      </c>
      <c r="B19" s="251" t="s">
        <v>122</v>
      </c>
      <c r="C19" s="247" t="s">
        <v>123</v>
      </c>
      <c r="D19" s="248"/>
      <c r="E19" s="251" t="s">
        <v>124</v>
      </c>
      <c r="F19" s="290" t="s">
        <v>125</v>
      </c>
      <c r="G19" s="290"/>
      <c r="H19" s="67" t="s">
        <v>75</v>
      </c>
      <c r="I19" s="68" t="s">
        <v>76</v>
      </c>
      <c r="J19" s="66" t="s">
        <v>77</v>
      </c>
      <c r="K19" s="69" t="s">
        <v>78</v>
      </c>
    </row>
    <row r="20" spans="1:15" s="6" customFormat="1" ht="27" customHeight="1">
      <c r="A20" s="246"/>
      <c r="B20" s="252"/>
      <c r="C20" s="249"/>
      <c r="D20" s="250"/>
      <c r="E20" s="252"/>
      <c r="F20" s="128" t="s">
        <v>126</v>
      </c>
      <c r="G20" s="128" t="s">
        <v>127</v>
      </c>
      <c r="H20" s="72" t="s">
        <v>128</v>
      </c>
      <c r="I20" s="73"/>
      <c r="J20" s="70" t="s">
        <v>80</v>
      </c>
      <c r="K20" s="74"/>
      <c r="M20" s="5"/>
      <c r="N20" s="5"/>
      <c r="O20" s="5"/>
    </row>
    <row r="21" spans="1:15" s="57" customFormat="1" ht="16.5" thickBot="1">
      <c r="A21" s="75"/>
      <c r="B21" s="76" t="s">
        <v>81</v>
      </c>
      <c r="D21" s="77"/>
      <c r="E21" s="78"/>
      <c r="F21" s="78"/>
      <c r="G21" s="78"/>
      <c r="H21" s="80"/>
      <c r="I21" s="81"/>
      <c r="J21" s="82"/>
      <c r="K21" s="83"/>
      <c r="M21" s="243"/>
      <c r="N21" s="243"/>
      <c r="O21" s="243"/>
    </row>
    <row r="22" spans="1:15" s="57" customFormat="1" ht="16.5" thickBot="1">
      <c r="A22" s="84" t="s">
        <v>129</v>
      </c>
      <c r="B22" s="102">
        <v>42</v>
      </c>
      <c r="C22" s="102"/>
      <c r="D22" s="86">
        <v>103</v>
      </c>
      <c r="E22" s="129">
        <f>PRODUCT(0.385,D22)</f>
        <v>39.655000000000001</v>
      </c>
      <c r="F22" s="87">
        <v>1</v>
      </c>
      <c r="G22" s="87">
        <v>1.5</v>
      </c>
      <c r="H22" s="88">
        <f>PRODUCT(E22,F22,G22)</f>
        <v>59.482500000000002</v>
      </c>
      <c r="I22" s="89">
        <f>PRODUCT(H22,0.778)</f>
        <v>46.277385000000002</v>
      </c>
      <c r="J22" s="18" t="str">
        <f>LOOKUP(I22,'Класс Бетона'!$B$2:$B$13,'Класс Бетона'!$A$2:$A$13)</f>
        <v>В45</v>
      </c>
      <c r="K22" s="83"/>
      <c r="L22" s="90"/>
      <c r="M22" s="91"/>
      <c r="N22" s="21"/>
      <c r="O22" s="21"/>
    </row>
    <row r="23" spans="1:15" s="57" customFormat="1" ht="16.5" thickBot="1">
      <c r="A23" s="84" t="s">
        <v>130</v>
      </c>
      <c r="B23" s="102">
        <v>42</v>
      </c>
      <c r="C23" s="130"/>
      <c r="D23" s="92">
        <v>86</v>
      </c>
      <c r="E23" s="129">
        <f>PRODUCT(0.385,D23)</f>
        <v>33.11</v>
      </c>
      <c r="F23" s="87">
        <v>1</v>
      </c>
      <c r="G23" s="87">
        <v>1.5</v>
      </c>
      <c r="H23" s="88">
        <f>PRODUCT(E23,F23,G23)</f>
        <v>49.664999999999999</v>
      </c>
      <c r="I23" s="89">
        <f t="shared" ref="I23:I40" si="0">PRODUCT(H23,0.778)</f>
        <v>38.63937</v>
      </c>
      <c r="J23" s="18" t="str">
        <f>LOOKUP(I23,'Класс Бетона'!$B$2:$B$13,'Класс Бетона'!$A$2:$A$13)</f>
        <v>В35</v>
      </c>
      <c r="K23" s="102"/>
      <c r="L23" s="90"/>
      <c r="M23" s="21"/>
      <c r="N23" s="21"/>
      <c r="O23" s="21"/>
    </row>
    <row r="24" spans="1:15" s="57" customFormat="1" ht="16.5" thickBot="1">
      <c r="A24" s="84" t="s">
        <v>131</v>
      </c>
      <c r="B24" s="102">
        <v>42</v>
      </c>
      <c r="C24" s="85"/>
      <c r="D24" s="92">
        <v>36</v>
      </c>
      <c r="E24" s="129">
        <f>PRODUCT(0.385,D24)</f>
        <v>13.86</v>
      </c>
      <c r="F24" s="87">
        <v>1</v>
      </c>
      <c r="G24" s="87">
        <v>1.5</v>
      </c>
      <c r="H24" s="88">
        <f>PRODUCT(E24,F24,G24)</f>
        <v>20.79</v>
      </c>
      <c r="I24" s="89">
        <f t="shared" si="0"/>
        <v>16.174620000000001</v>
      </c>
      <c r="J24" s="18" t="str">
        <f>LOOKUP(I24,'Класс Бетона'!$B$2:$B$13,'Класс Бетона'!$A$2:$A$13)</f>
        <v>В15</v>
      </c>
      <c r="K24" s="102"/>
      <c r="L24" s="90"/>
      <c r="M24" s="21"/>
      <c r="N24" s="21"/>
      <c r="O24" s="21"/>
    </row>
    <row r="25" spans="1:15" s="57" customFormat="1" ht="16.5" thickBot="1">
      <c r="A25" s="84" t="s">
        <v>132</v>
      </c>
      <c r="B25" s="102">
        <v>42</v>
      </c>
      <c r="C25" s="85"/>
      <c r="D25" s="92">
        <v>99</v>
      </c>
      <c r="E25" s="129">
        <f>PRODUCT(0.385,D25)</f>
        <v>38.115000000000002</v>
      </c>
      <c r="F25" s="87">
        <v>1</v>
      </c>
      <c r="G25" s="87">
        <v>1.5</v>
      </c>
      <c r="H25" s="88">
        <f>PRODUCT(E25,F25,G25)</f>
        <v>57.172499999999999</v>
      </c>
      <c r="I25" s="89">
        <f t="shared" si="0"/>
        <v>44.480204999999998</v>
      </c>
      <c r="J25" s="18" t="str">
        <f>LOOKUP(I25,'Класс Бетона'!$B$2:$B$13,'Класс Бетона'!$A$2:$A$13)</f>
        <v>В40</v>
      </c>
      <c r="K25" s="102"/>
      <c r="L25" s="90"/>
      <c r="M25" s="21"/>
      <c r="N25" s="21"/>
      <c r="O25" s="21"/>
    </row>
    <row r="26" spans="1:15" s="57" customFormat="1" ht="16.5" thickBot="1">
      <c r="A26" s="93"/>
      <c r="B26" s="94" t="s">
        <v>82</v>
      </c>
      <c r="D26" s="95"/>
      <c r="E26" s="96"/>
      <c r="F26" s="96"/>
      <c r="G26" s="96"/>
      <c r="H26" s="97"/>
      <c r="I26" s="132"/>
      <c r="J26" s="98"/>
      <c r="K26" s="99"/>
      <c r="L26" s="100"/>
      <c r="M26" s="90"/>
      <c r="N26" s="101"/>
      <c r="O26" s="101"/>
    </row>
    <row r="27" spans="1:15" s="57" customFormat="1" ht="16.5" thickBot="1">
      <c r="A27" s="102" t="s">
        <v>132</v>
      </c>
      <c r="B27" s="102">
        <v>42</v>
      </c>
      <c r="C27" s="102"/>
      <c r="D27" s="103">
        <v>34</v>
      </c>
      <c r="E27" s="131">
        <f>PRODUCT(0.385,D27)</f>
        <v>13.09</v>
      </c>
      <c r="F27" s="104">
        <v>1</v>
      </c>
      <c r="G27" s="104">
        <v>1.5</v>
      </c>
      <c r="H27" s="105">
        <f>PRODUCT(E27,F27,G27)</f>
        <v>19.634999999999998</v>
      </c>
      <c r="I27" s="89">
        <f t="shared" si="0"/>
        <v>15.276029999999999</v>
      </c>
      <c r="J27" s="18" t="str">
        <f>LOOKUP(I27,'Класс Бетона'!$B$2:$B$13,'Класс Бетона'!$A$2:$A$13)</f>
        <v>В15</v>
      </c>
      <c r="K27" s="102"/>
      <c r="L27" s="100"/>
      <c r="M27" s="21"/>
      <c r="N27" s="21"/>
      <c r="O27" s="21"/>
    </row>
    <row r="28" spans="1:15" s="57" customFormat="1" ht="16.5" thickBot="1">
      <c r="A28" s="84" t="s">
        <v>132</v>
      </c>
      <c r="B28" s="102">
        <v>42</v>
      </c>
      <c r="C28" s="102"/>
      <c r="D28" s="103">
        <v>52</v>
      </c>
      <c r="E28" s="131">
        <f>PRODUCT(0.385,D28)</f>
        <v>20.02</v>
      </c>
      <c r="F28" s="104">
        <v>1</v>
      </c>
      <c r="G28" s="104">
        <v>1.5</v>
      </c>
      <c r="H28" s="105">
        <f>PRODUCT(E28,F28,G28)</f>
        <v>30.03</v>
      </c>
      <c r="I28" s="89">
        <f t="shared" si="0"/>
        <v>23.363340000000001</v>
      </c>
      <c r="J28" s="18" t="str">
        <f>LOOKUP(I28,'Класс Бетона'!$B$2:$B$13,'Класс Бетона'!$A$2:$A$13)</f>
        <v>В20</v>
      </c>
      <c r="K28" s="102"/>
      <c r="L28" s="100"/>
      <c r="M28" s="21"/>
      <c r="N28" s="21"/>
      <c r="O28" s="21"/>
    </row>
    <row r="29" spans="1:15" s="57" customFormat="1" ht="16.5" thickBot="1">
      <c r="A29" s="93"/>
      <c r="B29" s="94" t="s">
        <v>83</v>
      </c>
      <c r="D29" s="95"/>
      <c r="E29" s="96"/>
      <c r="F29" s="96"/>
      <c r="G29" s="96"/>
      <c r="H29" s="97"/>
      <c r="I29" s="132"/>
      <c r="J29" s="98"/>
      <c r="K29" s="99"/>
      <c r="L29" s="100"/>
      <c r="M29" s="90"/>
      <c r="N29" s="101"/>
      <c r="O29" s="101"/>
    </row>
    <row r="30" spans="1:15" s="57" customFormat="1" ht="16.5" thickBot="1">
      <c r="A30" s="102" t="s">
        <v>131</v>
      </c>
      <c r="B30" s="102">
        <v>42</v>
      </c>
      <c r="C30" s="102"/>
      <c r="D30" s="103">
        <v>45</v>
      </c>
      <c r="E30" s="131">
        <f>PRODUCT(0.385,D30)</f>
        <v>17.324999999999999</v>
      </c>
      <c r="F30" s="104">
        <v>1</v>
      </c>
      <c r="G30" s="104">
        <v>1.5</v>
      </c>
      <c r="H30" s="105">
        <f>PRODUCT(E30,F30,G30)</f>
        <v>25.987499999999997</v>
      </c>
      <c r="I30" s="89">
        <f t="shared" si="0"/>
        <v>20.218274999999998</v>
      </c>
      <c r="J30" s="18" t="str">
        <f>LOOKUP(I30,'Класс Бетона'!$B$2:$B$13,'Класс Бетона'!$A$2:$A$13)</f>
        <v>В20</v>
      </c>
      <c r="K30" s="102"/>
      <c r="L30" s="100"/>
      <c r="M30" s="21"/>
      <c r="N30" s="21"/>
      <c r="O30" s="21"/>
    </row>
    <row r="31" spans="1:15" s="57" customFormat="1" ht="16.5" thickBot="1">
      <c r="A31" s="102" t="s">
        <v>131</v>
      </c>
      <c r="B31" s="102">
        <v>42</v>
      </c>
      <c r="C31" s="102"/>
      <c r="D31" s="103">
        <v>34</v>
      </c>
      <c r="E31" s="131">
        <f>PRODUCT(0.385,D31)</f>
        <v>13.09</v>
      </c>
      <c r="F31" s="104">
        <v>1</v>
      </c>
      <c r="G31" s="104">
        <v>1.5</v>
      </c>
      <c r="H31" s="105">
        <f>PRODUCT(E31,F31,G31)</f>
        <v>19.634999999999998</v>
      </c>
      <c r="I31" s="89">
        <f t="shared" si="0"/>
        <v>15.276029999999999</v>
      </c>
      <c r="J31" s="18" t="str">
        <f>LOOKUP(I31,'Класс Бетона'!$B$2:$B$13,'Класс Бетона'!$A$2:$A$13)</f>
        <v>В15</v>
      </c>
      <c r="K31" s="102"/>
      <c r="L31" s="100"/>
      <c r="M31" s="21"/>
      <c r="N31" s="21"/>
      <c r="O31" s="21"/>
    </row>
    <row r="32" spans="1:15" s="57" customFormat="1" ht="16.5" thickBot="1">
      <c r="A32" s="93"/>
      <c r="B32" s="94" t="s">
        <v>84</v>
      </c>
      <c r="D32" s="95"/>
      <c r="E32" s="96"/>
      <c r="F32" s="96"/>
      <c r="G32" s="96"/>
      <c r="H32" s="97"/>
      <c r="I32" s="132"/>
      <c r="J32" s="98"/>
      <c r="K32" s="99"/>
      <c r="L32" s="100"/>
      <c r="M32" s="90"/>
      <c r="N32" s="101"/>
      <c r="O32" s="101"/>
    </row>
    <row r="33" spans="1:16" s="57" customFormat="1" ht="16.5" thickBot="1">
      <c r="A33" s="102" t="s">
        <v>131</v>
      </c>
      <c r="B33" s="102">
        <v>42</v>
      </c>
      <c r="C33" s="102"/>
      <c r="D33" s="103">
        <v>34</v>
      </c>
      <c r="E33" s="131">
        <f>PRODUCT(0.385,D33)</f>
        <v>13.09</v>
      </c>
      <c r="F33" s="104">
        <v>1</v>
      </c>
      <c r="G33" s="104">
        <v>1.5</v>
      </c>
      <c r="H33" s="105">
        <f>PRODUCT(E33,F33,G33)</f>
        <v>19.634999999999998</v>
      </c>
      <c r="I33" s="89">
        <f t="shared" si="0"/>
        <v>15.276029999999999</v>
      </c>
      <c r="J33" s="18" t="str">
        <f>LOOKUP(I33,'Класс Бетона'!$B$2:$B$13,'Класс Бетона'!$A$2:$A$13)</f>
        <v>В15</v>
      </c>
      <c r="K33" s="83"/>
      <c r="L33" s="100"/>
      <c r="M33" s="21"/>
      <c r="N33" s="21"/>
      <c r="O33" s="21"/>
    </row>
    <row r="34" spans="1:16" s="57" customFormat="1" ht="16.5" thickBot="1">
      <c r="A34" s="102" t="s">
        <v>131</v>
      </c>
      <c r="B34" s="102">
        <v>42</v>
      </c>
      <c r="C34" s="102"/>
      <c r="D34" s="103">
        <v>36</v>
      </c>
      <c r="E34" s="131">
        <f>PRODUCT(0.385,D34)</f>
        <v>13.86</v>
      </c>
      <c r="F34" s="104">
        <v>1</v>
      </c>
      <c r="G34" s="104">
        <v>1.5</v>
      </c>
      <c r="H34" s="105">
        <f>PRODUCT(E34,F34,G34)</f>
        <v>20.79</v>
      </c>
      <c r="I34" s="89">
        <f t="shared" si="0"/>
        <v>16.174620000000001</v>
      </c>
      <c r="J34" s="18" t="str">
        <f>LOOKUP(I34,'Класс Бетона'!$B$2:$B$13,'Класс Бетона'!$A$2:$A$13)</f>
        <v>В15</v>
      </c>
      <c r="K34" s="83"/>
      <c r="L34" s="100"/>
      <c r="M34" s="21"/>
      <c r="N34" s="21"/>
      <c r="O34" s="21"/>
    </row>
    <row r="35" spans="1:16" s="57" customFormat="1" ht="16.5" thickBot="1">
      <c r="A35" s="106"/>
      <c r="B35" s="76" t="s">
        <v>85</v>
      </c>
      <c r="D35" s="77"/>
      <c r="E35" s="78"/>
      <c r="F35" s="78"/>
      <c r="G35" s="78"/>
      <c r="H35" s="107"/>
      <c r="I35" s="132"/>
      <c r="J35" s="98"/>
      <c r="K35" s="83"/>
      <c r="L35" s="100"/>
      <c r="M35" s="90"/>
      <c r="N35" s="101"/>
      <c r="O35" s="101"/>
    </row>
    <row r="36" spans="1:16" s="57" customFormat="1" ht="16.5" thickBot="1">
      <c r="A36" s="84" t="s">
        <v>131</v>
      </c>
      <c r="B36" s="102">
        <v>42</v>
      </c>
      <c r="C36" s="102"/>
      <c r="D36" s="86">
        <v>34</v>
      </c>
      <c r="E36" s="131">
        <f>PRODUCT(0.385,D36)</f>
        <v>13.09</v>
      </c>
      <c r="F36" s="104">
        <v>1</v>
      </c>
      <c r="G36" s="104">
        <v>1.5</v>
      </c>
      <c r="H36" s="105">
        <f>PRODUCT(E36,F36,G36)</f>
        <v>19.634999999999998</v>
      </c>
      <c r="I36" s="89">
        <f t="shared" si="0"/>
        <v>15.276029999999999</v>
      </c>
      <c r="J36" s="18" t="str">
        <f>LOOKUP(I36,'Класс Бетона'!$B$2:$B$13,'Класс Бетона'!$A$2:$A$13)</f>
        <v>В15</v>
      </c>
      <c r="K36" s="85"/>
      <c r="L36" s="100"/>
      <c r="M36" s="21"/>
      <c r="N36" s="21"/>
      <c r="O36" s="21"/>
    </row>
    <row r="37" spans="1:16" s="57" customFormat="1" ht="16.5" thickBot="1">
      <c r="A37" s="84" t="s">
        <v>131</v>
      </c>
      <c r="B37" s="102">
        <v>42</v>
      </c>
      <c r="C37" s="85"/>
      <c r="D37" s="92">
        <v>36</v>
      </c>
      <c r="E37" s="131">
        <f>PRODUCT(0.385,D37)</f>
        <v>13.86</v>
      </c>
      <c r="F37" s="104">
        <v>1</v>
      </c>
      <c r="G37" s="104">
        <v>1.5</v>
      </c>
      <c r="H37" s="105">
        <f>PRODUCT(E37,F37,G37)</f>
        <v>20.79</v>
      </c>
      <c r="I37" s="89">
        <f t="shared" si="0"/>
        <v>16.174620000000001</v>
      </c>
      <c r="J37" s="18" t="str">
        <f>LOOKUP(I37,'Класс Бетона'!$B$2:$B$13,'Класс Бетона'!$A$2:$A$13)</f>
        <v>В15</v>
      </c>
      <c r="K37" s="99"/>
      <c r="L37" s="100"/>
      <c r="M37" s="21"/>
      <c r="N37" s="21"/>
      <c r="O37" s="21"/>
    </row>
    <row r="38" spans="1:16" s="57" customFormat="1" ht="16.5" thickBot="1">
      <c r="A38" s="106"/>
      <c r="B38" s="76" t="s">
        <v>86</v>
      </c>
      <c r="D38" s="78"/>
      <c r="E38" s="78"/>
      <c r="F38" s="78"/>
      <c r="G38" s="78"/>
      <c r="H38" s="107"/>
      <c r="I38" s="132"/>
      <c r="J38" s="98"/>
      <c r="K38" s="83"/>
      <c r="L38" s="100"/>
      <c r="M38" s="90"/>
      <c r="N38" s="101"/>
      <c r="O38" s="101"/>
    </row>
    <row r="39" spans="1:16" s="57" customFormat="1" ht="16.5" thickBot="1">
      <c r="A39" s="84" t="s">
        <v>131</v>
      </c>
      <c r="B39" s="102">
        <v>42</v>
      </c>
      <c r="C39" s="102"/>
      <c r="D39" s="86">
        <v>50</v>
      </c>
      <c r="E39" s="131">
        <f>PRODUCT(0.385,D39)</f>
        <v>19.25</v>
      </c>
      <c r="F39" s="104">
        <v>1</v>
      </c>
      <c r="G39" s="104">
        <v>1.5</v>
      </c>
      <c r="H39" s="105">
        <f>PRODUCT(E39,F39,G39)</f>
        <v>28.875</v>
      </c>
      <c r="I39" s="89">
        <f t="shared" si="0"/>
        <v>22.464750000000002</v>
      </c>
      <c r="J39" s="18" t="str">
        <f>LOOKUP(I39,'Класс Бетона'!$B$2:$B$13,'Класс Бетона'!$A$2:$A$13)</f>
        <v>В20</v>
      </c>
      <c r="K39" s="108"/>
      <c r="L39" s="100"/>
      <c r="M39" s="21"/>
      <c r="N39" s="21"/>
      <c r="O39" s="21"/>
    </row>
    <row r="40" spans="1:16" s="57" customFormat="1" ht="16.5" thickBot="1">
      <c r="A40" s="84" t="s">
        <v>131</v>
      </c>
      <c r="B40" s="102">
        <v>42</v>
      </c>
      <c r="C40" s="85"/>
      <c r="D40" s="103">
        <v>23</v>
      </c>
      <c r="E40" s="131">
        <f>PRODUCT(0.385,D40)</f>
        <v>8.8550000000000004</v>
      </c>
      <c r="F40" s="104">
        <v>1</v>
      </c>
      <c r="G40" s="104">
        <v>1.5</v>
      </c>
      <c r="H40" s="105">
        <f>PRODUCT(E40,F40,G40)</f>
        <v>13.282500000000001</v>
      </c>
      <c r="I40" s="89">
        <f t="shared" si="0"/>
        <v>10.333785000000001</v>
      </c>
      <c r="J40" s="18" t="str">
        <f>LOOKUP(I40,'Класс Бетона'!$B$2:$B$13,'Класс Бетона'!$A$2:$A$13)</f>
        <v>В10</v>
      </c>
      <c r="K40" s="83"/>
      <c r="L40" s="90"/>
      <c r="M40" s="21"/>
      <c r="N40" s="21"/>
      <c r="O40" s="21"/>
      <c r="P40" s="101"/>
    </row>
    <row r="41" spans="1:16" s="57" customFormat="1" ht="16.5" thickBot="1">
      <c r="A41" s="109"/>
      <c r="B41" s="94" t="s">
        <v>87</v>
      </c>
      <c r="D41" s="110"/>
      <c r="E41" s="111"/>
      <c r="F41" s="111"/>
      <c r="G41" s="111"/>
      <c r="H41" s="97"/>
      <c r="I41" s="112"/>
      <c r="J41" s="98"/>
      <c r="K41" s="133"/>
      <c r="L41" s="90"/>
      <c r="M41" s="90"/>
      <c r="N41" s="101"/>
      <c r="O41" s="101"/>
      <c r="P41" s="101"/>
    </row>
    <row r="42" spans="1:16" s="57" customFormat="1" ht="16.5" thickBot="1">
      <c r="A42" s="102" t="s">
        <v>131</v>
      </c>
      <c r="B42" s="102">
        <v>42</v>
      </c>
      <c r="C42" s="102"/>
      <c r="D42" s="103">
        <v>34</v>
      </c>
      <c r="E42" s="131">
        <f>PRODUCT(0.385,D42)</f>
        <v>13.09</v>
      </c>
      <c r="F42" s="104">
        <v>1</v>
      </c>
      <c r="G42" s="104">
        <v>1.5</v>
      </c>
      <c r="H42" s="105">
        <f>PRODUCT(E42,F42,G42)</f>
        <v>19.634999999999998</v>
      </c>
      <c r="I42" s="132">
        <f>0.07635*H42+PRODUCT(H42,0.778)</f>
        <v>16.775162249999997</v>
      </c>
      <c r="J42" s="18" t="str">
        <f>LOOKUP(I42,'Класс Бетона'!$B$2:$B$13,'Класс Бетона'!$A$2:$A$13)</f>
        <v>В15</v>
      </c>
      <c r="K42" s="83"/>
      <c r="L42" s="90"/>
      <c r="M42" s="21"/>
      <c r="N42" s="21"/>
      <c r="O42" s="21"/>
      <c r="P42" s="101"/>
    </row>
    <row r="43" spans="1:16" s="57" customFormat="1" ht="16.5" thickBot="1">
      <c r="A43" s="102" t="s">
        <v>131</v>
      </c>
      <c r="B43" s="102">
        <v>42</v>
      </c>
      <c r="C43" s="102"/>
      <c r="D43" s="103">
        <v>36</v>
      </c>
      <c r="E43" s="131">
        <f>PRODUCT(0.385,D43)</f>
        <v>13.86</v>
      </c>
      <c r="F43" s="104">
        <v>1</v>
      </c>
      <c r="G43" s="104">
        <v>1.5</v>
      </c>
      <c r="H43" s="105">
        <f>PRODUCT(E43,F43,G43)</f>
        <v>20.79</v>
      </c>
      <c r="I43" s="132">
        <f>0.07635*H43+PRODUCT(H43,0.778)</f>
        <v>17.761936500000001</v>
      </c>
      <c r="J43" s="18" t="str">
        <f>LOOKUP(I43,'Класс Бетона'!$B$2:$B$13,'Класс Бетона'!$A$2:$A$13)</f>
        <v>В15</v>
      </c>
      <c r="K43" s="83"/>
      <c r="L43" s="90"/>
      <c r="M43" s="21"/>
      <c r="N43" s="21"/>
      <c r="O43" s="21"/>
      <c r="P43" s="101"/>
    </row>
    <row r="44" spans="1:16" s="57" customFormat="1" ht="15.75">
      <c r="B44" s="109"/>
      <c r="C44" s="109"/>
      <c r="D44" s="113"/>
      <c r="E44" s="113"/>
      <c r="F44" s="113"/>
      <c r="G44" s="113"/>
      <c r="H44" s="114"/>
      <c r="I44" s="115"/>
      <c r="J44" s="111"/>
      <c r="K44" s="109"/>
      <c r="L44" s="101"/>
      <c r="M44" s="101"/>
      <c r="N44" s="101"/>
      <c r="O44" s="101"/>
      <c r="P44" s="101"/>
    </row>
    <row r="45" spans="1:16" s="57" customFormat="1" ht="15.75">
      <c r="A45" s="116" t="s">
        <v>88</v>
      </c>
      <c r="C45" s="60"/>
      <c r="D45" s="117"/>
      <c r="E45" s="60"/>
      <c r="F45" s="60"/>
      <c r="G45" s="60"/>
      <c r="H45" s="118"/>
      <c r="I45" s="60"/>
      <c r="J45" s="60"/>
      <c r="K45" s="60"/>
      <c r="L45" s="101"/>
      <c r="M45" s="101"/>
      <c r="N45" s="101"/>
      <c r="O45" s="101"/>
      <c r="P45" s="101"/>
    </row>
    <row r="46" spans="1:16" s="61" customFormat="1" ht="15.75">
      <c r="A46" s="119" t="s">
        <v>89</v>
      </c>
      <c r="C46" s="63"/>
      <c r="D46" s="120"/>
      <c r="E46" s="63"/>
      <c r="F46" s="63"/>
      <c r="G46" s="63"/>
      <c r="H46" s="121"/>
      <c r="I46" s="63"/>
      <c r="J46" s="63"/>
      <c r="K46" s="63"/>
      <c r="L46" s="122"/>
      <c r="M46" s="122"/>
      <c r="N46" s="122"/>
      <c r="O46" s="122"/>
      <c r="P46" s="122"/>
    </row>
    <row r="47" spans="1:16" s="61" customFormat="1" ht="15.75">
      <c r="A47" s="119" t="s">
        <v>90</v>
      </c>
      <c r="C47" s="63"/>
      <c r="D47" s="120"/>
      <c r="E47" s="63"/>
      <c r="F47" s="63"/>
      <c r="G47" s="63"/>
      <c r="H47" s="121"/>
      <c r="I47" s="63"/>
      <c r="J47" s="63"/>
      <c r="K47" s="63"/>
    </row>
    <row r="48" spans="1:16" s="61" customFormat="1" ht="15.75">
      <c r="A48" s="119" t="s">
        <v>91</v>
      </c>
      <c r="C48" s="63"/>
      <c r="D48" s="120"/>
      <c r="E48" s="63"/>
      <c r="F48" s="63"/>
      <c r="G48" s="63"/>
      <c r="H48" s="121"/>
      <c r="I48" s="63"/>
      <c r="J48" s="63"/>
      <c r="K48" s="63"/>
    </row>
    <row r="49" spans="1:11" s="61" customFormat="1" ht="15.75">
      <c r="A49" s="119" t="s">
        <v>92</v>
      </c>
      <c r="C49" s="63"/>
      <c r="D49" s="120"/>
      <c r="E49" s="63"/>
      <c r="F49" s="63"/>
      <c r="G49" s="63"/>
      <c r="H49" s="121"/>
      <c r="I49" s="63"/>
      <c r="J49" s="63"/>
      <c r="K49" s="63"/>
    </row>
    <row r="50" spans="1:11" s="61" customFormat="1" ht="15.75">
      <c r="A50" s="119" t="s">
        <v>93</v>
      </c>
      <c r="C50" s="63"/>
      <c r="D50" s="120"/>
      <c r="E50" s="63"/>
      <c r="F50" s="63"/>
      <c r="G50" s="63"/>
      <c r="H50" s="121"/>
      <c r="I50" s="63"/>
      <c r="J50" s="63"/>
      <c r="K50" s="63"/>
    </row>
    <row r="51" spans="1:11" s="61" customFormat="1" ht="15.75">
      <c r="A51" s="119" t="s">
        <v>94</v>
      </c>
      <c r="C51" s="63"/>
      <c r="D51" s="120"/>
      <c r="E51" s="63"/>
      <c r="F51" s="63"/>
      <c r="G51" s="63"/>
      <c r="H51" s="121"/>
      <c r="I51" s="63"/>
      <c r="J51" s="63"/>
      <c r="K51" s="63"/>
    </row>
    <row r="52" spans="1:11" s="61" customFormat="1" ht="15.75">
      <c r="A52" s="123" t="s">
        <v>95</v>
      </c>
      <c r="C52" s="63"/>
      <c r="D52" s="120"/>
      <c r="E52" s="63"/>
      <c r="F52" s="63"/>
      <c r="G52" s="63"/>
      <c r="H52" s="121"/>
      <c r="I52" s="63"/>
      <c r="J52" s="63"/>
      <c r="K52" s="63"/>
    </row>
    <row r="53" spans="1:11" s="61" customFormat="1" ht="15.75">
      <c r="A53" s="123" t="s">
        <v>96</v>
      </c>
      <c r="C53" s="63"/>
      <c r="D53" s="120"/>
      <c r="E53" s="63"/>
      <c r="F53" s="63"/>
      <c r="G53" s="63"/>
      <c r="H53" s="121"/>
      <c r="I53" s="63"/>
      <c r="J53" s="63"/>
      <c r="K53" s="63"/>
    </row>
    <row r="54" spans="1:11" s="57" customFormat="1" ht="15.75">
      <c r="A54" s="123" t="s">
        <v>97</v>
      </c>
      <c r="C54" s="60"/>
      <c r="D54" s="117"/>
      <c r="E54" s="60"/>
      <c r="F54" s="60"/>
      <c r="G54" s="60"/>
      <c r="H54" s="118"/>
      <c r="I54" s="60"/>
      <c r="J54" s="60"/>
      <c r="K54" s="124"/>
    </row>
    <row r="55" spans="1:11" s="57" customFormat="1" ht="15.75">
      <c r="B55" s="123"/>
      <c r="C55" s="60"/>
      <c r="D55" s="117"/>
      <c r="E55" s="60"/>
      <c r="F55" s="60"/>
      <c r="G55" s="60"/>
      <c r="H55" s="118"/>
      <c r="I55" s="60"/>
      <c r="J55" s="60"/>
      <c r="K55" s="124"/>
    </row>
    <row r="56" spans="1:11" s="57" customFormat="1" ht="15.75">
      <c r="B56" s="60"/>
      <c r="C56" s="60"/>
      <c r="D56" s="60"/>
      <c r="E56" s="60"/>
      <c r="F56" s="60"/>
      <c r="G56" s="60"/>
      <c r="H56" s="59" t="s">
        <v>26</v>
      </c>
      <c r="K56" s="125">
        <v>37570</v>
      </c>
    </row>
    <row r="57" spans="1:11" s="57" customFormat="1" ht="15.75">
      <c r="B57" s="60"/>
      <c r="C57" s="60"/>
      <c r="D57" s="60"/>
      <c r="E57" s="60"/>
      <c r="F57" s="60"/>
      <c r="G57" s="60"/>
      <c r="K57" s="125"/>
    </row>
    <row r="58" spans="1:11" s="57" customFormat="1" ht="15.75">
      <c r="H58" s="57" t="s">
        <v>98</v>
      </c>
      <c r="J58" s="60"/>
      <c r="K58" s="120" t="s">
        <v>28</v>
      </c>
    </row>
    <row r="59" spans="1:11" s="57" customFormat="1" ht="15.75">
      <c r="H59" s="57" t="s">
        <v>98</v>
      </c>
      <c r="J59" s="60"/>
      <c r="K59" s="120" t="s">
        <v>68</v>
      </c>
    </row>
    <row r="60" spans="1:11" s="57" customFormat="1" ht="15.75">
      <c r="H60" s="57" t="s">
        <v>98</v>
      </c>
      <c r="J60" s="60"/>
      <c r="K60" s="120" t="s">
        <v>99</v>
      </c>
    </row>
    <row r="61" spans="1:11" s="57" customFormat="1" ht="15.75">
      <c r="F61" s="126"/>
      <c r="H61" s="57" t="s">
        <v>98</v>
      </c>
      <c r="J61" s="60"/>
      <c r="K61" s="120" t="s">
        <v>100</v>
      </c>
    </row>
    <row r="62" spans="1:11" ht="15.75">
      <c r="H62" s="57" t="s">
        <v>71</v>
      </c>
      <c r="K62" s="120" t="s">
        <v>101</v>
      </c>
    </row>
  </sheetData>
  <mergeCells count="8">
    <mergeCell ref="M21:O21"/>
    <mergeCell ref="A3:K3"/>
    <mergeCell ref="A4:K4"/>
    <mergeCell ref="A19:A20"/>
    <mergeCell ref="B19:B20"/>
    <mergeCell ref="C19:D20"/>
    <mergeCell ref="E19:E20"/>
    <mergeCell ref="F19:G19"/>
  </mergeCells>
  <phoneticPr fontId="56" type="noConversion"/>
  <pageMargins left="0.76" right="0.31" top="0.63" bottom="0.63" header="0.5" footer="0.5"/>
  <pageSetup paperSize="9" orientation="portrait" horizontalDpi="180" verticalDpi="18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3"/>
  <sheetViews>
    <sheetView workbookViewId="0">
      <selection activeCell="B17" sqref="B17"/>
    </sheetView>
  </sheetViews>
  <sheetFormatPr defaultRowHeight="15.75"/>
  <cols>
    <col min="1" max="1" width="18.5703125" style="8" customWidth="1"/>
    <col min="2" max="2" width="27.5703125" style="8" customWidth="1"/>
    <col min="3" max="16384" width="9.140625" style="8"/>
  </cols>
  <sheetData>
    <row r="1" spans="1:2" ht="16.5" thickBot="1">
      <c r="A1" s="18" t="s">
        <v>102</v>
      </c>
      <c r="B1" s="17" t="s">
        <v>52</v>
      </c>
    </row>
    <row r="2" spans="1:2" ht="16.5" thickBot="1">
      <c r="A2" s="18" t="s">
        <v>103</v>
      </c>
      <c r="B2" s="17">
        <v>3.5</v>
      </c>
    </row>
    <row r="3" spans="1:2" ht="16.5" thickBot="1">
      <c r="A3" s="18" t="s">
        <v>104</v>
      </c>
      <c r="B3" s="17">
        <v>5</v>
      </c>
    </row>
    <row r="4" spans="1:2" ht="16.5" thickBot="1">
      <c r="A4" s="18" t="s">
        <v>105</v>
      </c>
      <c r="B4" s="17">
        <v>7.5</v>
      </c>
    </row>
    <row r="5" spans="1:2" ht="16.5" thickBot="1">
      <c r="A5" s="18" t="s">
        <v>106</v>
      </c>
      <c r="B5" s="17">
        <v>10</v>
      </c>
    </row>
    <row r="6" spans="1:2" ht="16.5" thickBot="1">
      <c r="A6" s="18" t="s">
        <v>107</v>
      </c>
      <c r="B6" s="17">
        <v>15</v>
      </c>
    </row>
    <row r="7" spans="1:2" ht="16.5" thickBot="1">
      <c r="A7" s="18" t="s">
        <v>108</v>
      </c>
      <c r="B7" s="17">
        <v>20</v>
      </c>
    </row>
    <row r="8" spans="1:2" ht="16.5" thickBot="1">
      <c r="A8" s="18" t="s">
        <v>109</v>
      </c>
      <c r="B8" s="17">
        <v>25</v>
      </c>
    </row>
    <row r="9" spans="1:2" ht="16.5" thickBot="1">
      <c r="A9" s="18" t="s">
        <v>110</v>
      </c>
      <c r="B9" s="17">
        <v>30</v>
      </c>
    </row>
    <row r="10" spans="1:2" ht="16.5" thickBot="1">
      <c r="A10" s="18" t="s">
        <v>111</v>
      </c>
      <c r="B10" s="17">
        <v>35</v>
      </c>
    </row>
    <row r="11" spans="1:2" ht="16.5" thickBot="1">
      <c r="A11" s="18" t="s">
        <v>112</v>
      </c>
      <c r="B11" s="17">
        <v>40</v>
      </c>
    </row>
    <row r="12" spans="1:2" ht="16.5" thickBot="1">
      <c r="A12" s="18" t="s">
        <v>113</v>
      </c>
      <c r="B12" s="17">
        <v>45</v>
      </c>
    </row>
    <row r="13" spans="1:2" ht="16.5" thickBot="1">
      <c r="A13" s="18" t="s">
        <v>114</v>
      </c>
      <c r="B13" s="17">
        <v>50</v>
      </c>
    </row>
  </sheetData>
  <sheetProtection password="C796" sheet="1"/>
  <phoneticPr fontId="56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Q57"/>
  <sheetViews>
    <sheetView workbookViewId="0">
      <selection activeCell="M26" sqref="M26"/>
    </sheetView>
  </sheetViews>
  <sheetFormatPr defaultRowHeight="12.75"/>
  <cols>
    <col min="1" max="1" width="6.5703125" customWidth="1"/>
    <col min="2" max="11" width="5.42578125" customWidth="1"/>
    <col min="12" max="12" width="7.28515625" customWidth="1"/>
    <col min="13" max="13" width="7.85546875" style="52" customWidth="1"/>
    <col min="14" max="14" width="8.28515625" style="1" customWidth="1"/>
    <col min="16" max="16" width="0" style="1" hidden="1" customWidth="1"/>
    <col min="17" max="17" width="0" hidden="1" customWidth="1"/>
  </cols>
  <sheetData>
    <row r="1" spans="1:16">
      <c r="A1" s="51"/>
      <c r="M1" s="134" t="s">
        <v>72</v>
      </c>
    </row>
    <row r="2" spans="1:16">
      <c r="A2" s="51"/>
    </row>
    <row r="3" spans="1:16" s="54" customFormat="1" ht="18.75">
      <c r="A3" s="291" t="s">
        <v>133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P3" s="56"/>
    </row>
    <row r="4" spans="1:16" s="54" customFormat="1" ht="18.75">
      <c r="A4" s="291" t="s">
        <v>134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P4" s="56"/>
    </row>
    <row r="5" spans="1:16" s="57" customFormat="1" ht="15.75">
      <c r="A5" s="3" t="s">
        <v>29</v>
      </c>
      <c r="M5" s="59"/>
      <c r="N5" s="60"/>
      <c r="P5" s="60"/>
    </row>
    <row r="6" spans="1:16" s="61" customFormat="1" ht="15.75">
      <c r="M6" s="62"/>
      <c r="N6" s="63"/>
      <c r="P6" s="63"/>
    </row>
    <row r="7" spans="1:16" s="57" customFormat="1" ht="15.75">
      <c r="A7" s="4" t="s">
        <v>2</v>
      </c>
      <c r="M7" s="59"/>
      <c r="N7" s="60"/>
      <c r="P7" s="60"/>
    </row>
    <row r="8" spans="1:16" s="6" customFormat="1" ht="15">
      <c r="A8" s="5" t="s">
        <v>135</v>
      </c>
      <c r="M8" s="64"/>
      <c r="N8" s="65"/>
      <c r="P8" s="65"/>
    </row>
    <row r="9" spans="1:16" s="6" customFormat="1" ht="15">
      <c r="A9" s="6" t="s">
        <v>136</v>
      </c>
      <c r="M9" s="64"/>
      <c r="N9" s="65"/>
      <c r="P9" s="65"/>
    </row>
    <row r="10" spans="1:16" s="6" customFormat="1" ht="15">
      <c r="A10" s="6" t="s">
        <v>137</v>
      </c>
      <c r="M10" s="64"/>
      <c r="N10" s="65"/>
      <c r="P10" s="65"/>
    </row>
    <row r="11" spans="1:16" s="57" customFormat="1" ht="15.75">
      <c r="A11" s="3" t="s">
        <v>5</v>
      </c>
      <c r="M11" s="59"/>
      <c r="N11" s="60"/>
      <c r="P11" s="60"/>
    </row>
    <row r="12" spans="1:16" s="57" customFormat="1" ht="6" customHeight="1">
      <c r="A12" s="3"/>
      <c r="M12" s="59"/>
      <c r="N12" s="60"/>
      <c r="P12" s="60"/>
    </row>
    <row r="13" spans="1:16" s="6" customFormat="1" ht="17.25" customHeight="1">
      <c r="A13" s="66" t="s">
        <v>74</v>
      </c>
      <c r="B13" s="292" t="s">
        <v>138</v>
      </c>
      <c r="C13" s="293"/>
      <c r="D13" s="293"/>
      <c r="E13" s="293"/>
      <c r="F13" s="293"/>
      <c r="G13" s="293"/>
      <c r="H13" s="293"/>
      <c r="I13" s="293"/>
      <c r="J13" s="293"/>
      <c r="K13" s="294"/>
      <c r="L13" s="135" t="s">
        <v>139</v>
      </c>
      <c r="M13" s="135" t="s">
        <v>139</v>
      </c>
      <c r="N13" s="136" t="s">
        <v>140</v>
      </c>
      <c r="P13" s="65"/>
    </row>
    <row r="14" spans="1:16" s="6" customFormat="1" ht="15.75" customHeight="1">
      <c r="A14" s="70"/>
      <c r="B14" s="58">
        <v>1</v>
      </c>
      <c r="C14" s="58">
        <v>2</v>
      </c>
      <c r="D14" s="58">
        <v>3</v>
      </c>
      <c r="E14" s="58">
        <v>4</v>
      </c>
      <c r="F14" s="58">
        <v>5</v>
      </c>
      <c r="G14" s="58">
        <v>6</v>
      </c>
      <c r="H14" s="58">
        <v>7</v>
      </c>
      <c r="I14" s="58">
        <v>8</v>
      </c>
      <c r="J14" s="58">
        <v>9</v>
      </c>
      <c r="K14" s="58">
        <v>10</v>
      </c>
      <c r="L14" s="137" t="s">
        <v>141</v>
      </c>
      <c r="M14" s="137" t="s">
        <v>142</v>
      </c>
      <c r="N14" s="70" t="s">
        <v>142</v>
      </c>
      <c r="P14" s="65"/>
    </row>
    <row r="15" spans="1:16" s="57" customFormat="1" ht="15.75">
      <c r="A15" s="138" t="s">
        <v>143</v>
      </c>
      <c r="B15" s="77"/>
      <c r="C15" s="78"/>
      <c r="D15" s="78"/>
      <c r="E15" s="78"/>
      <c r="F15" s="78"/>
      <c r="G15" s="78"/>
      <c r="H15" s="78"/>
      <c r="I15" s="78"/>
      <c r="J15" s="78"/>
      <c r="K15" s="79"/>
      <c r="L15" s="79"/>
      <c r="M15" s="80"/>
      <c r="N15" s="102"/>
      <c r="P15" s="60"/>
    </row>
    <row r="16" spans="1:16" s="57" customFormat="1" ht="15.75">
      <c r="A16" s="102" t="s">
        <v>144</v>
      </c>
      <c r="B16" s="103">
        <v>115</v>
      </c>
      <c r="C16" s="139">
        <v>123</v>
      </c>
      <c r="D16" s="139">
        <v>123</v>
      </c>
      <c r="E16" s="139">
        <v>121</v>
      </c>
      <c r="F16" s="140">
        <v>123</v>
      </c>
      <c r="G16" s="140">
        <v>123</v>
      </c>
      <c r="H16" s="140">
        <v>129</v>
      </c>
      <c r="I16" s="140">
        <v>121</v>
      </c>
      <c r="J16" s="140">
        <v>116</v>
      </c>
      <c r="K16" s="141">
        <v>133</v>
      </c>
      <c r="L16" s="142">
        <f>AVERAGE(A16:J16)</f>
        <v>121.55555555555556</v>
      </c>
      <c r="M16" s="142">
        <f>L16*9.8</f>
        <v>1191.2444444444445</v>
      </c>
      <c r="N16" s="19">
        <v>785</v>
      </c>
      <c r="O16" s="100"/>
      <c r="P16" s="143" t="s">
        <v>145</v>
      </c>
    </row>
    <row r="17" spans="1:17" s="57" customFormat="1" ht="15.75" hidden="1">
      <c r="A17" s="144" t="s">
        <v>146</v>
      </c>
      <c r="B17" s="145"/>
      <c r="C17" s="146"/>
      <c r="D17" s="147"/>
      <c r="E17" s="148"/>
      <c r="F17" s="148"/>
      <c r="G17" s="148"/>
      <c r="H17" s="148"/>
      <c r="I17" s="148"/>
      <c r="J17" s="148"/>
      <c r="K17" s="149"/>
      <c r="L17" s="150"/>
      <c r="M17" s="150"/>
      <c r="N17" s="151"/>
      <c r="O17" s="100"/>
      <c r="P17" s="143"/>
    </row>
    <row r="18" spans="1:17" s="57" customFormat="1" ht="15.75">
      <c r="A18" s="102" t="s">
        <v>147</v>
      </c>
      <c r="B18" s="103">
        <v>111</v>
      </c>
      <c r="C18" s="139">
        <v>113</v>
      </c>
      <c r="D18" s="139">
        <v>111</v>
      </c>
      <c r="E18" s="139">
        <v>113</v>
      </c>
      <c r="F18" s="140">
        <v>114</v>
      </c>
      <c r="G18" s="140">
        <v>113</v>
      </c>
      <c r="H18" s="140">
        <v>115</v>
      </c>
      <c r="I18" s="140">
        <v>115</v>
      </c>
      <c r="J18" s="140">
        <v>116</v>
      </c>
      <c r="K18" s="141">
        <v>117</v>
      </c>
      <c r="L18" s="142">
        <f>AVERAGE(A18:J18)</f>
        <v>113.44444444444444</v>
      </c>
      <c r="M18" s="142">
        <f t="shared" ref="M18:M30" si="0">L18*9.8</f>
        <v>1111.7555555555557</v>
      </c>
      <c r="N18" s="19">
        <v>785</v>
      </c>
      <c r="O18" s="100"/>
      <c r="P18" s="143" t="s">
        <v>145</v>
      </c>
    </row>
    <row r="19" spans="1:17" s="57" customFormat="1" ht="15.75">
      <c r="A19" s="102" t="s">
        <v>148</v>
      </c>
      <c r="B19" s="103">
        <v>108</v>
      </c>
      <c r="C19" s="139">
        <v>117</v>
      </c>
      <c r="D19" s="139">
        <v>115</v>
      </c>
      <c r="E19" s="139">
        <v>110</v>
      </c>
      <c r="F19" s="140">
        <v>111</v>
      </c>
      <c r="G19" s="140">
        <v>119</v>
      </c>
      <c r="H19" s="140">
        <v>112</v>
      </c>
      <c r="I19" s="140">
        <v>109</v>
      </c>
      <c r="J19" s="140">
        <v>121</v>
      </c>
      <c r="K19" s="141">
        <v>126</v>
      </c>
      <c r="L19" s="142">
        <f>AVERAGE(A19:J19)</f>
        <v>113.55555555555556</v>
      </c>
      <c r="M19" s="142">
        <f t="shared" si="0"/>
        <v>1112.8444444444444</v>
      </c>
      <c r="N19" s="19">
        <v>785</v>
      </c>
      <c r="O19" s="100"/>
      <c r="P19" s="143" t="s">
        <v>145</v>
      </c>
    </row>
    <row r="20" spans="1:17" s="57" customFormat="1" ht="15.75" hidden="1">
      <c r="A20" s="144" t="s">
        <v>149</v>
      </c>
      <c r="B20" s="110"/>
      <c r="C20" s="148"/>
      <c r="D20" s="148"/>
      <c r="E20" s="148"/>
      <c r="F20" s="148"/>
      <c r="G20" s="148"/>
      <c r="H20" s="148"/>
      <c r="I20" s="148"/>
      <c r="J20" s="148"/>
      <c r="K20" s="152"/>
      <c r="L20" s="153"/>
      <c r="M20" s="142">
        <f t="shared" si="0"/>
        <v>0</v>
      </c>
      <c r="N20" s="19"/>
      <c r="O20" s="100"/>
      <c r="P20" s="143"/>
    </row>
    <row r="21" spans="1:17" s="57" customFormat="1" ht="15.75">
      <c r="A21" s="102" t="s">
        <v>150</v>
      </c>
      <c r="B21" s="103">
        <v>112</v>
      </c>
      <c r="C21" s="139">
        <v>112</v>
      </c>
      <c r="D21" s="139">
        <v>119</v>
      </c>
      <c r="E21" s="139">
        <v>114</v>
      </c>
      <c r="F21" s="140">
        <v>116</v>
      </c>
      <c r="G21" s="140">
        <v>116</v>
      </c>
      <c r="H21" s="140">
        <v>113</v>
      </c>
      <c r="I21" s="140">
        <v>113</v>
      </c>
      <c r="J21" s="140">
        <v>114</v>
      </c>
      <c r="K21" s="141">
        <v>121</v>
      </c>
      <c r="L21" s="142">
        <f>AVERAGE(A21:J21)</f>
        <v>114.33333333333333</v>
      </c>
      <c r="M21" s="142">
        <f t="shared" si="0"/>
        <v>1120.4666666666667</v>
      </c>
      <c r="N21" s="19">
        <v>785</v>
      </c>
      <c r="O21" s="100"/>
      <c r="P21" s="143" t="s">
        <v>151</v>
      </c>
    </row>
    <row r="22" spans="1:17" s="57" customFormat="1" ht="15.75" hidden="1">
      <c r="A22" s="144" t="s">
        <v>152</v>
      </c>
      <c r="B22" s="110"/>
      <c r="C22" s="148"/>
      <c r="D22" s="148"/>
      <c r="E22" s="148"/>
      <c r="F22" s="148"/>
      <c r="G22" s="148"/>
      <c r="H22" s="148"/>
      <c r="I22" s="148"/>
      <c r="J22" s="148"/>
      <c r="K22" s="149"/>
      <c r="L22" s="153"/>
      <c r="M22" s="142">
        <f t="shared" si="0"/>
        <v>0</v>
      </c>
      <c r="N22" s="19"/>
      <c r="O22" s="100"/>
      <c r="P22" s="143"/>
    </row>
    <row r="23" spans="1:17" s="57" customFormat="1" ht="15.75">
      <c r="A23" s="102" t="s">
        <v>153</v>
      </c>
      <c r="B23" s="103">
        <v>112</v>
      </c>
      <c r="C23" s="139">
        <v>119</v>
      </c>
      <c r="D23" s="139">
        <v>121</v>
      </c>
      <c r="E23" s="139">
        <v>119</v>
      </c>
      <c r="F23" s="140">
        <v>120</v>
      </c>
      <c r="G23" s="140">
        <v>121</v>
      </c>
      <c r="H23" s="140">
        <v>117</v>
      </c>
      <c r="I23" s="140">
        <v>114</v>
      </c>
      <c r="J23" s="140">
        <v>119</v>
      </c>
      <c r="K23" s="141">
        <v>121</v>
      </c>
      <c r="L23" s="142">
        <f>AVERAGE(A23:J23)</f>
        <v>118</v>
      </c>
      <c r="M23" s="142">
        <f t="shared" si="0"/>
        <v>1156.4000000000001</v>
      </c>
      <c r="N23" s="19">
        <v>980</v>
      </c>
      <c r="O23" s="100"/>
      <c r="P23" s="143" t="s">
        <v>154</v>
      </c>
      <c r="Q23" s="143" t="s">
        <v>155</v>
      </c>
    </row>
    <row r="24" spans="1:17" s="57" customFormat="1" ht="15.75">
      <c r="A24" s="102" t="s">
        <v>156</v>
      </c>
      <c r="B24" s="103">
        <v>127</v>
      </c>
      <c r="C24" s="139">
        <v>129</v>
      </c>
      <c r="D24" s="139">
        <v>128</v>
      </c>
      <c r="E24" s="139">
        <v>129</v>
      </c>
      <c r="F24" s="140">
        <v>139</v>
      </c>
      <c r="G24" s="140">
        <v>135</v>
      </c>
      <c r="H24" s="140">
        <v>138</v>
      </c>
      <c r="I24" s="140">
        <v>130</v>
      </c>
      <c r="J24" s="140">
        <v>137</v>
      </c>
      <c r="K24" s="141">
        <v>142</v>
      </c>
      <c r="L24" s="142">
        <f>AVERAGE(A24:J24)</f>
        <v>132.44444444444446</v>
      </c>
      <c r="M24" s="142">
        <f t="shared" si="0"/>
        <v>1297.9555555555557</v>
      </c>
      <c r="N24" s="19">
        <v>980</v>
      </c>
      <c r="O24" s="100"/>
      <c r="P24" s="143" t="s">
        <v>154</v>
      </c>
      <c r="Q24" s="143" t="s">
        <v>155</v>
      </c>
    </row>
    <row r="25" spans="1:17" s="57" customFormat="1" ht="15.75">
      <c r="A25" s="102" t="s">
        <v>157</v>
      </c>
      <c r="B25" s="103">
        <v>82</v>
      </c>
      <c r="C25" s="139">
        <v>92</v>
      </c>
      <c r="D25" s="139">
        <v>82</v>
      </c>
      <c r="E25" s="139">
        <v>83</v>
      </c>
      <c r="F25" s="140">
        <v>85</v>
      </c>
      <c r="G25" s="140">
        <v>90</v>
      </c>
      <c r="H25" s="140">
        <v>86</v>
      </c>
      <c r="I25" s="140">
        <v>84</v>
      </c>
      <c r="J25" s="140">
        <v>90</v>
      </c>
      <c r="K25" s="141">
        <v>94</v>
      </c>
      <c r="L25" s="142">
        <f>AVERAGE(A25:J25)</f>
        <v>86</v>
      </c>
      <c r="M25" s="142">
        <f t="shared" si="0"/>
        <v>842.80000000000007</v>
      </c>
      <c r="N25" s="19">
        <v>590</v>
      </c>
      <c r="O25" s="100"/>
      <c r="P25" s="143" t="s">
        <v>154</v>
      </c>
      <c r="Q25" s="143" t="s">
        <v>155</v>
      </c>
    </row>
    <row r="26" spans="1:17" s="57" customFormat="1" ht="15.75">
      <c r="A26" s="138" t="s">
        <v>158</v>
      </c>
      <c r="B26" s="110"/>
      <c r="C26" s="148"/>
      <c r="D26" s="148"/>
      <c r="E26" s="148"/>
      <c r="F26" s="148"/>
      <c r="G26" s="148"/>
      <c r="H26" s="148"/>
      <c r="I26" s="148"/>
      <c r="J26" s="148"/>
      <c r="K26" s="149"/>
      <c r="L26" s="153"/>
      <c r="M26" s="142"/>
      <c r="N26" s="19"/>
      <c r="O26" s="100"/>
      <c r="P26" s="143"/>
    </row>
    <row r="27" spans="1:17" s="57" customFormat="1" ht="16.5" customHeight="1">
      <c r="A27" s="102" t="s">
        <v>159</v>
      </c>
      <c r="B27" s="103">
        <v>110</v>
      </c>
      <c r="C27" s="139">
        <v>115</v>
      </c>
      <c r="D27" s="139">
        <v>113</v>
      </c>
      <c r="E27" s="139">
        <v>113</v>
      </c>
      <c r="F27" s="140">
        <v>115</v>
      </c>
      <c r="G27" s="140">
        <v>115</v>
      </c>
      <c r="H27" s="140">
        <v>117</v>
      </c>
      <c r="I27" s="140">
        <v>113</v>
      </c>
      <c r="J27" s="140">
        <v>114</v>
      </c>
      <c r="K27" s="141">
        <v>126</v>
      </c>
      <c r="L27" s="142">
        <f>AVERAGE(A27:J27)</f>
        <v>113.88888888888889</v>
      </c>
      <c r="M27" s="142">
        <f t="shared" si="0"/>
        <v>1116.1111111111111</v>
      </c>
      <c r="N27" s="19">
        <v>785</v>
      </c>
      <c r="O27" s="100"/>
      <c r="P27" s="143"/>
    </row>
    <row r="28" spans="1:17" s="57" customFormat="1" ht="16.5" customHeight="1">
      <c r="A28" s="102" t="s">
        <v>160</v>
      </c>
      <c r="B28" s="103">
        <v>112</v>
      </c>
      <c r="C28" s="139">
        <v>113</v>
      </c>
      <c r="D28" s="139">
        <v>113</v>
      </c>
      <c r="E28" s="139">
        <v>115</v>
      </c>
      <c r="F28" s="140">
        <v>115</v>
      </c>
      <c r="G28" s="140">
        <v>116</v>
      </c>
      <c r="H28" s="140">
        <v>113</v>
      </c>
      <c r="I28" s="140">
        <v>116</v>
      </c>
      <c r="J28" s="140">
        <v>121</v>
      </c>
      <c r="K28" s="141">
        <v>123</v>
      </c>
      <c r="L28" s="142">
        <f>AVERAGE(A28:J28)</f>
        <v>114.88888888888889</v>
      </c>
      <c r="M28" s="142">
        <f t="shared" si="0"/>
        <v>1125.9111111111113</v>
      </c>
      <c r="N28" s="19">
        <v>785</v>
      </c>
      <c r="O28" s="100"/>
      <c r="P28" s="143" t="s">
        <v>151</v>
      </c>
    </row>
    <row r="29" spans="1:17" s="57" customFormat="1" ht="16.5" customHeight="1">
      <c r="A29" s="102" t="s">
        <v>161</v>
      </c>
      <c r="B29" s="103">
        <v>119</v>
      </c>
      <c r="C29" s="139">
        <v>122</v>
      </c>
      <c r="D29" s="139">
        <v>125</v>
      </c>
      <c r="E29" s="139">
        <v>121</v>
      </c>
      <c r="F29" s="140">
        <v>119</v>
      </c>
      <c r="G29" s="140">
        <v>119</v>
      </c>
      <c r="H29" s="140">
        <v>122</v>
      </c>
      <c r="I29" s="140">
        <v>124</v>
      </c>
      <c r="J29" s="140">
        <v>120</v>
      </c>
      <c r="K29" s="141">
        <v>126</v>
      </c>
      <c r="L29" s="142">
        <f>AVERAGE(A29:J29)</f>
        <v>121.22222222222223</v>
      </c>
      <c r="M29" s="142">
        <f t="shared" si="0"/>
        <v>1187.9777777777779</v>
      </c>
      <c r="N29" s="19">
        <v>785</v>
      </c>
      <c r="O29" s="100"/>
      <c r="P29" s="143"/>
    </row>
    <row r="30" spans="1:17" s="57" customFormat="1" ht="16.5" customHeight="1">
      <c r="A30" s="102" t="s">
        <v>162</v>
      </c>
      <c r="B30" s="103">
        <v>110</v>
      </c>
      <c r="C30" s="139">
        <v>114</v>
      </c>
      <c r="D30" s="139">
        <v>112</v>
      </c>
      <c r="E30" s="139">
        <v>112</v>
      </c>
      <c r="F30" s="140">
        <v>112</v>
      </c>
      <c r="G30" s="140">
        <v>123</v>
      </c>
      <c r="H30" s="140">
        <v>111</v>
      </c>
      <c r="I30" s="140">
        <v>121</v>
      </c>
      <c r="J30" s="140">
        <v>116</v>
      </c>
      <c r="K30" s="141">
        <v>128</v>
      </c>
      <c r="L30" s="142">
        <f>AVERAGE(A30:J30)</f>
        <v>114.55555555555556</v>
      </c>
      <c r="M30" s="142">
        <f t="shared" si="0"/>
        <v>1122.6444444444446</v>
      </c>
      <c r="N30" s="19">
        <v>785</v>
      </c>
      <c r="O30" s="100"/>
      <c r="P30" s="143"/>
    </row>
    <row r="31" spans="1:17" s="57" customFormat="1" ht="16.5" hidden="1" customHeight="1">
      <c r="A31" s="102" t="s">
        <v>159</v>
      </c>
      <c r="B31" s="103">
        <v>102</v>
      </c>
      <c r="C31" s="139">
        <v>115</v>
      </c>
      <c r="D31" s="139">
        <v>111</v>
      </c>
      <c r="E31" s="139">
        <v>109</v>
      </c>
      <c r="F31" s="140">
        <v>112</v>
      </c>
      <c r="G31" s="140">
        <v>107</v>
      </c>
      <c r="H31" s="140">
        <v>105</v>
      </c>
      <c r="I31" s="140">
        <v>106</v>
      </c>
      <c r="J31" s="140">
        <v>110</v>
      </c>
      <c r="K31" s="141">
        <v>115</v>
      </c>
      <c r="L31" s="142">
        <f>AVERAGE(A31:J31)</f>
        <v>108.55555555555556</v>
      </c>
      <c r="M31" s="142">
        <f>L31*10</f>
        <v>1085.5555555555557</v>
      </c>
      <c r="N31" s="19">
        <v>785</v>
      </c>
      <c r="O31" s="100"/>
      <c r="P31" s="143"/>
    </row>
    <row r="32" spans="1:17" s="57" customFormat="1" ht="15.75">
      <c r="A32" s="138" t="s">
        <v>163</v>
      </c>
      <c r="B32" s="110"/>
      <c r="C32" s="148"/>
      <c r="D32" s="148"/>
      <c r="E32" s="148"/>
      <c r="F32" s="148"/>
      <c r="G32" s="148"/>
      <c r="H32" s="148"/>
      <c r="I32" s="148"/>
      <c r="J32" s="148"/>
      <c r="K32" s="149"/>
      <c r="L32" s="150"/>
      <c r="M32" s="150"/>
      <c r="N32" s="154"/>
      <c r="O32" s="100"/>
      <c r="P32" s="143"/>
    </row>
    <row r="33" spans="1:16" s="57" customFormat="1" ht="16.5" customHeight="1">
      <c r="A33" s="102" t="s">
        <v>164</v>
      </c>
      <c r="B33" s="103">
        <v>128</v>
      </c>
      <c r="C33" s="139">
        <v>130</v>
      </c>
      <c r="D33" s="139">
        <v>143</v>
      </c>
      <c r="E33" s="139">
        <v>135</v>
      </c>
      <c r="F33" s="140">
        <v>135</v>
      </c>
      <c r="G33" s="140">
        <v>135</v>
      </c>
      <c r="H33" s="140">
        <v>135</v>
      </c>
      <c r="I33" s="140">
        <v>135</v>
      </c>
      <c r="J33" s="140">
        <v>130</v>
      </c>
      <c r="K33" s="141">
        <v>145</v>
      </c>
      <c r="L33" s="142">
        <f>AVERAGE(A33:J33)</f>
        <v>134</v>
      </c>
      <c r="M33" s="142">
        <f>L33*9.8</f>
        <v>1313.2</v>
      </c>
      <c r="N33" s="19">
        <v>900</v>
      </c>
      <c r="O33" s="100"/>
      <c r="P33" s="143"/>
    </row>
    <row r="34" spans="1:16" s="57" customFormat="1" ht="16.5" customHeight="1">
      <c r="A34" s="102" t="s">
        <v>164</v>
      </c>
      <c r="B34" s="103">
        <v>112</v>
      </c>
      <c r="C34" s="139">
        <v>136</v>
      </c>
      <c r="D34" s="139">
        <v>121</v>
      </c>
      <c r="E34" s="139">
        <v>131</v>
      </c>
      <c r="F34" s="140">
        <v>132</v>
      </c>
      <c r="G34" s="140">
        <v>113</v>
      </c>
      <c r="H34" s="140">
        <v>118</v>
      </c>
      <c r="I34" s="140">
        <v>131</v>
      </c>
      <c r="J34" s="140">
        <v>120</v>
      </c>
      <c r="K34" s="141">
        <v>147</v>
      </c>
      <c r="L34" s="142">
        <f>AVERAGE(A34:J34)</f>
        <v>123.77777777777777</v>
      </c>
      <c r="M34" s="142">
        <f>L34*9.8</f>
        <v>1213.0222222222224</v>
      </c>
      <c r="N34" s="19">
        <v>900</v>
      </c>
      <c r="O34" s="100"/>
      <c r="P34" s="143"/>
    </row>
    <row r="35" spans="1:16" s="57" customFormat="1" ht="16.5" customHeight="1">
      <c r="A35" s="102" t="s">
        <v>165</v>
      </c>
      <c r="B35" s="103">
        <v>104</v>
      </c>
      <c r="C35" s="139">
        <v>111</v>
      </c>
      <c r="D35" s="139">
        <v>112</v>
      </c>
      <c r="E35" s="139">
        <v>116</v>
      </c>
      <c r="F35" s="140">
        <v>112</v>
      </c>
      <c r="G35" s="140">
        <v>116</v>
      </c>
      <c r="H35" s="140">
        <v>112</v>
      </c>
      <c r="I35" s="140">
        <v>111</v>
      </c>
      <c r="J35" s="140">
        <v>116</v>
      </c>
      <c r="K35" s="141">
        <v>117</v>
      </c>
      <c r="L35" s="142">
        <f>AVERAGE(A35:J35)</f>
        <v>112.22222222222223</v>
      </c>
      <c r="M35" s="142">
        <f>L35*9.8</f>
        <v>1099.7777777777778</v>
      </c>
      <c r="N35" s="19">
        <v>900</v>
      </c>
      <c r="O35" s="100"/>
      <c r="P35" s="143"/>
    </row>
    <row r="36" spans="1:16" s="57" customFormat="1" ht="6.75" customHeight="1">
      <c r="A36" s="109"/>
      <c r="B36" s="113"/>
      <c r="C36" s="113"/>
      <c r="D36" s="113"/>
      <c r="E36" s="113"/>
      <c r="F36" s="113"/>
      <c r="G36" s="113"/>
      <c r="H36" s="113"/>
      <c r="I36" s="113"/>
      <c r="J36" s="113"/>
      <c r="K36" s="112"/>
      <c r="L36" s="112"/>
      <c r="M36" s="114"/>
      <c r="N36" s="109"/>
      <c r="P36" s="60"/>
    </row>
    <row r="37" spans="1:16" s="57" customFormat="1" ht="15.75">
      <c r="A37" s="116" t="s">
        <v>88</v>
      </c>
      <c r="B37" s="117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118"/>
      <c r="N37" s="60"/>
      <c r="P37" s="60"/>
    </row>
    <row r="38" spans="1:16" s="57" customFormat="1" ht="15.75">
      <c r="A38" s="155" t="s">
        <v>166</v>
      </c>
      <c r="B38" s="117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118"/>
      <c r="N38" s="60"/>
      <c r="P38" s="60"/>
    </row>
    <row r="39" spans="1:16" s="57" customFormat="1" ht="18">
      <c r="A39" s="155" t="s">
        <v>167</v>
      </c>
      <c r="B39" s="117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118"/>
      <c r="N39" s="60"/>
      <c r="P39" s="60"/>
    </row>
    <row r="40" spans="1:16" s="57" customFormat="1" ht="15.75">
      <c r="A40" s="155" t="s">
        <v>168</v>
      </c>
      <c r="B40" s="117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118"/>
      <c r="N40" s="60"/>
      <c r="P40" s="60"/>
    </row>
    <row r="41" spans="1:16" s="57" customFormat="1" ht="18">
      <c r="A41" s="155" t="s">
        <v>169</v>
      </c>
      <c r="B41" s="117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118"/>
      <c r="N41" s="60"/>
      <c r="P41" s="60"/>
    </row>
    <row r="42" spans="1:16" s="57" customFormat="1" ht="15.75">
      <c r="A42" s="155" t="s">
        <v>170</v>
      </c>
      <c r="B42" s="117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118"/>
      <c r="N42" s="60"/>
      <c r="P42" s="60"/>
    </row>
    <row r="43" spans="1:16" s="57" customFormat="1" ht="18">
      <c r="A43" s="155" t="s">
        <v>171</v>
      </c>
      <c r="B43" s="117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118"/>
      <c r="N43" s="60"/>
      <c r="P43" s="60"/>
    </row>
    <row r="44" spans="1:16" s="57" customFormat="1" ht="15.75">
      <c r="A44" s="155" t="s">
        <v>172</v>
      </c>
      <c r="B44" s="117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118"/>
      <c r="N44" s="60"/>
      <c r="P44" s="60"/>
    </row>
    <row r="45" spans="1:16" s="57" customFormat="1" ht="18">
      <c r="A45" s="155" t="s">
        <v>173</v>
      </c>
      <c r="B45" s="117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118"/>
      <c r="N45" s="60"/>
      <c r="P45" s="60"/>
    </row>
    <row r="46" spans="1:16" s="57" customFormat="1" ht="15.75">
      <c r="A46" s="155" t="s">
        <v>174</v>
      </c>
      <c r="B46" s="117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118"/>
      <c r="N46" s="60"/>
      <c r="P46" s="60"/>
    </row>
    <row r="47" spans="1:16" s="57" customFormat="1" ht="18">
      <c r="A47" s="155" t="s">
        <v>175</v>
      </c>
      <c r="B47" s="117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118"/>
      <c r="N47" s="60"/>
      <c r="P47" s="60"/>
    </row>
    <row r="48" spans="1:16" s="57" customFormat="1" ht="15.75" hidden="1">
      <c r="A48" s="155" t="s">
        <v>176</v>
      </c>
      <c r="B48" s="117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118"/>
      <c r="N48" s="60"/>
      <c r="P48" s="60"/>
    </row>
    <row r="49" spans="1:16" s="57" customFormat="1" ht="18" hidden="1">
      <c r="A49" s="155" t="s">
        <v>177</v>
      </c>
      <c r="B49" s="117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118"/>
      <c r="N49" s="60"/>
      <c r="P49" s="60"/>
    </row>
    <row r="50" spans="1:16" s="57" customFormat="1" ht="10.5" customHeight="1">
      <c r="A50" s="155"/>
      <c r="B50" s="117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118"/>
      <c r="N50" s="60"/>
      <c r="P50" s="60"/>
    </row>
    <row r="51" spans="1:16" s="57" customFormat="1" ht="15.75">
      <c r="A51" s="155"/>
      <c r="B51" s="117"/>
      <c r="C51" s="60"/>
      <c r="D51" s="59" t="s">
        <v>26</v>
      </c>
      <c r="E51" s="60"/>
      <c r="F51" s="60"/>
      <c r="G51" s="60"/>
      <c r="H51" s="60"/>
      <c r="I51" s="60"/>
      <c r="J51" s="60"/>
      <c r="K51" s="60"/>
      <c r="L51" s="295">
        <v>37329</v>
      </c>
      <c r="M51" s="295"/>
      <c r="N51" s="60"/>
      <c r="P51" s="60"/>
    </row>
    <row r="52" spans="1:16" s="57" customFormat="1" ht="15.75">
      <c r="A52" s="60"/>
      <c r="B52" s="60"/>
      <c r="C52" s="60"/>
      <c r="E52" s="60"/>
      <c r="P52" s="60"/>
    </row>
    <row r="53" spans="1:16" s="57" customFormat="1" ht="15.75">
      <c r="H53" s="57" t="s">
        <v>98</v>
      </c>
      <c r="J53" s="60"/>
      <c r="L53" s="120" t="s">
        <v>28</v>
      </c>
    </row>
    <row r="54" spans="1:16" s="57" customFormat="1" ht="15.75">
      <c r="H54" s="57" t="s">
        <v>98</v>
      </c>
      <c r="J54" s="60"/>
      <c r="L54" s="120" t="s">
        <v>68</v>
      </c>
    </row>
    <row r="55" spans="1:16" s="57" customFormat="1" ht="15.75">
      <c r="H55" s="57" t="s">
        <v>98</v>
      </c>
      <c r="J55" s="60"/>
      <c r="L55" s="120" t="s">
        <v>99</v>
      </c>
    </row>
    <row r="56" spans="1:16" s="57" customFormat="1" ht="15.75">
      <c r="F56" s="126"/>
      <c r="H56" s="57" t="s">
        <v>98</v>
      </c>
      <c r="J56" s="60"/>
      <c r="L56" s="120" t="s">
        <v>100</v>
      </c>
    </row>
    <row r="57" spans="1:16" ht="15.75">
      <c r="H57" s="57" t="s">
        <v>71</v>
      </c>
      <c r="J57" s="1"/>
      <c r="L57" s="120" t="s">
        <v>101</v>
      </c>
      <c r="M57"/>
      <c r="N57"/>
      <c r="P57"/>
    </row>
  </sheetData>
  <mergeCells count="4">
    <mergeCell ref="A3:N3"/>
    <mergeCell ref="A4:N4"/>
    <mergeCell ref="B13:K13"/>
    <mergeCell ref="L51:M51"/>
  </mergeCells>
  <phoneticPr fontId="56" type="noConversion"/>
  <pageMargins left="0.75" right="0.75" top="0.72" bottom="0.72" header="0.5" footer="0.5"/>
  <pageSetup paperSize="9" orientation="portrait" horizontalDpi="180" verticalDpi="18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Р-скол</vt:lpstr>
      <vt:lpstr>Фундаменты</vt:lpstr>
      <vt:lpstr>Плиты</vt:lpstr>
      <vt:lpstr>Стены</vt:lpstr>
      <vt:lpstr>Марки</vt:lpstr>
      <vt:lpstr>R-скл</vt:lpstr>
      <vt:lpstr>R-пблр</vt:lpstr>
      <vt:lpstr>Класс Бетона</vt:lpstr>
      <vt:lpstr>Rs-жбк</vt:lpstr>
      <vt:lpstr>Rs-мк</vt:lpstr>
      <vt:lpstr>Класс Стали</vt:lpstr>
      <vt:lpstr>Булат-1S</vt:lpstr>
      <vt:lpstr>Вибран</vt:lpstr>
      <vt:lpstr>Лист2</vt:lpstr>
      <vt:lpstr>Лист3</vt:lpstr>
      <vt:lpstr>'R-скл'!Область_печати</vt:lpstr>
    </vt:vector>
  </TitlesOfParts>
  <Company>СД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1</cp:lastModifiedBy>
  <cp:lastPrinted>2008-11-26T08:35:53Z</cp:lastPrinted>
  <dcterms:created xsi:type="dcterms:W3CDTF">2001-09-12T10:14:36Z</dcterms:created>
  <dcterms:modified xsi:type="dcterms:W3CDTF">2008-11-26T08:42:59Z</dcterms:modified>
</cp:coreProperties>
</file>