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/>
  </bookViews>
  <sheets>
    <sheet name="Лист2" sheetId="2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H63" i="2"/>
  <c r="H64"/>
  <c r="H78"/>
  <c r="H77"/>
  <c r="I9"/>
  <c r="H79"/>
  <c r="H12"/>
  <c r="H72"/>
  <c r="H76"/>
  <c r="H75"/>
  <c r="H74"/>
  <c r="H73"/>
  <c r="H71"/>
  <c r="H70"/>
  <c r="H69"/>
  <c r="H68"/>
  <c r="H67"/>
  <c r="H66"/>
  <c r="H65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39"/>
  <c r="H38"/>
  <c r="H37"/>
  <c r="H36"/>
  <c r="H35"/>
  <c r="H34"/>
  <c r="H33"/>
  <c r="H32"/>
  <c r="H31"/>
  <c r="H30"/>
  <c r="H27"/>
  <c r="H29"/>
  <c r="H28"/>
  <c r="H25"/>
  <c r="H24"/>
  <c r="H23"/>
  <c r="H22"/>
  <c r="I77" l="1"/>
  <c r="I65"/>
  <c r="I22"/>
  <c r="I36"/>
  <c r="I49"/>
  <c r="I61"/>
  <c r="H19" l="1"/>
  <c r="H21"/>
  <c r="H20"/>
  <c r="H18"/>
  <c r="H17"/>
  <c r="H14" l="1"/>
  <c r="H13"/>
  <c r="H15"/>
  <c r="H16"/>
  <c r="H9"/>
  <c r="I80" l="1"/>
  <c r="I13"/>
</calcChain>
</file>

<file path=xl/sharedStrings.xml><?xml version="1.0" encoding="utf-8"?>
<sst xmlns="http://schemas.openxmlformats.org/spreadsheetml/2006/main" count="156" uniqueCount="106">
  <si>
    <t>№п/п</t>
  </si>
  <si>
    <t>Мероприятие</t>
  </si>
  <si>
    <t>Наименование расходов</t>
  </si>
  <si>
    <t>Расчет</t>
  </si>
  <si>
    <t>Сумма</t>
  </si>
  <si>
    <t>(руб.)</t>
  </si>
  <si>
    <t>Итого</t>
  </si>
  <si>
    <t>Охрана мероприятия</t>
  </si>
  <si>
    <t>НДС</t>
  </si>
  <si>
    <t>Изготовление афиш</t>
  </si>
  <si>
    <t>Размещение информации в СМИ</t>
  </si>
  <si>
    <t>1 объявление * 800 руб.</t>
  </si>
  <si>
    <t>к документации об открытом аукционе в электронной форме</t>
  </si>
  <si>
    <t xml:space="preserve">    Приложение № 3</t>
  </si>
  <si>
    <t>Обоснование начальной (максимальной) цены контракта</t>
  </si>
  <si>
    <t>ИТОГО</t>
  </si>
  <si>
    <t>Художественное оформление мемориальных досок, посвященных подвигам и героям Великой Отечественной Войны</t>
  </si>
  <si>
    <t>Выполнение дизайн - проекта</t>
  </si>
  <si>
    <t>художественное оформление мемориальных досок</t>
  </si>
  <si>
    <t>приобретение элементов оформления, транспортные расходы, монтажные работы, изготовление фотоматериалов</t>
  </si>
  <si>
    <t>Торжественный ритуал возложения цветов к воинским захоронениям и монументам</t>
  </si>
  <si>
    <t>Написание сценария ритуала</t>
  </si>
  <si>
    <t>Элементы оформления ритуала</t>
  </si>
  <si>
    <t>1 мероприятие * 20 000 руб.</t>
  </si>
  <si>
    <t>Работа профессионального ведущего</t>
  </si>
  <si>
    <t>1 чел. * 750 руб.*1,5 часа</t>
  </si>
  <si>
    <t>Привлечение творческих коллективов</t>
  </si>
  <si>
    <t>2 коллектива * 1 мероприятие *3 000 руб.</t>
  </si>
  <si>
    <t>Работа звукорежиссера</t>
  </si>
  <si>
    <t>1 чел. * 500 руб.*1,5 часа</t>
  </si>
  <si>
    <t>1,5 часа * 1500 руб.</t>
  </si>
  <si>
    <t>32 725 * 18%</t>
  </si>
  <si>
    <t>Творческий проект "Ретросквер"</t>
  </si>
  <si>
    <t>Написание сценария творческого проекта</t>
  </si>
  <si>
    <t>Творческая анимация</t>
  </si>
  <si>
    <t>6 мероприятий*2 000 руб.</t>
  </si>
  <si>
    <t>Работа художника-шаржиста</t>
  </si>
  <si>
    <t>6 мероприятий * 2 часа*1 500 руб.</t>
  </si>
  <si>
    <t>2 часа * 750 руб. * 6 мероприятий</t>
  </si>
  <si>
    <t>Профессиональная фото и видеосъемка</t>
  </si>
  <si>
    <t>6 мероприятий * 2 часа * 800 руб.</t>
  </si>
  <si>
    <t>1 500 руб.*2 часа * 6 мероприятий</t>
  </si>
  <si>
    <t>Дежурство медицинского работника</t>
  </si>
  <si>
    <t>60 руб. * 12 час.</t>
  </si>
  <si>
    <t>250 руб. *12 час.</t>
  </si>
  <si>
    <t xml:space="preserve"> 250 руб. *1,5 часа</t>
  </si>
  <si>
    <t>Сувенирная продукция</t>
  </si>
  <si>
    <t>6 мероприятий * 2 000 руб.</t>
  </si>
  <si>
    <t xml:space="preserve">Аренда сценической конструкции </t>
  </si>
  <si>
    <t>Художественное оформление сценической конструкции</t>
  </si>
  <si>
    <t>6 мероприятий * 14 000 руб.</t>
  </si>
  <si>
    <t>6 мероприятий * 800 руб.</t>
  </si>
  <si>
    <t>100 руб. * 200 ед.</t>
  </si>
  <si>
    <t>Культурно-массовое мероприятие, посвященное Дню защиты детей</t>
  </si>
  <si>
    <t>Написание сценария мероприятия</t>
  </si>
  <si>
    <t>1 сценарий*1 500 руб.</t>
  </si>
  <si>
    <t>6 сценариев*1 500 руб.</t>
  </si>
  <si>
    <t>1сценарий * 1 500 руб.</t>
  </si>
  <si>
    <t>1  дизайн-проект х 500 руб.</t>
  </si>
  <si>
    <t>1 мероприятие * 2 000 руб.</t>
  </si>
  <si>
    <t>3 коллектива * 1 мероприятие *3 000 руб.</t>
  </si>
  <si>
    <t xml:space="preserve">2 часа * 750 руб. </t>
  </si>
  <si>
    <t>1 чел. * 500 руб.* 2 час.</t>
  </si>
  <si>
    <t xml:space="preserve">1 500 руб.*2 час. </t>
  </si>
  <si>
    <t>1 мероприятие * 14 000 руб.</t>
  </si>
  <si>
    <t>250 руб. *2 час.</t>
  </si>
  <si>
    <t>100 руб. * 100 ед.</t>
  </si>
  <si>
    <t xml:space="preserve"> 2 часа * 800 руб.</t>
  </si>
  <si>
    <t>Культурно-массовое мероприятие, посвященное Дню России и Дню города</t>
  </si>
  <si>
    <t>Аренда баннера</t>
  </si>
  <si>
    <t>Художественное оформление баннера</t>
  </si>
  <si>
    <t>1 мероприятие * 8 000 руб.</t>
  </si>
  <si>
    <t>1 мероприятие * 1 000 руб.</t>
  </si>
  <si>
    <t>Организация работы любительских клубных формирований на территории Ленинского района</t>
  </si>
  <si>
    <t>Разработка концепции деятельности клубов</t>
  </si>
  <si>
    <t>4 концепции * 500 руб.</t>
  </si>
  <si>
    <t>Администратор (куратор мероприятия)</t>
  </si>
  <si>
    <t>32 часа * 250 руб.</t>
  </si>
  <si>
    <t>Прочие расходы, связанные с материально-техническим обеспечением</t>
  </si>
  <si>
    <t xml:space="preserve"> фото и видеосъемка</t>
  </si>
  <si>
    <t>Культурно-массовые мероприятия для детей и молодежи по месту жительства</t>
  </si>
  <si>
    <t>Разработка концепции мероприятия</t>
  </si>
  <si>
    <t>6 час. * 250 руб.</t>
  </si>
  <si>
    <t>4  концепции * 500 руб.</t>
  </si>
  <si>
    <t>2 коллектива * 4 мероприятия *3 000 руб.</t>
  </si>
  <si>
    <t xml:space="preserve">6 час. * 750 руб. </t>
  </si>
  <si>
    <t>Аренда звукового оборудования и комплектующих</t>
  </si>
  <si>
    <t>6 час.*1 000 руб.</t>
  </si>
  <si>
    <t>Аренда сценического подиума</t>
  </si>
  <si>
    <t>4 мероприятия * 8 000 руб.</t>
  </si>
  <si>
    <t>4 мероприятия * 1 000 руб.</t>
  </si>
  <si>
    <t>Художественное оформление сценического подиума</t>
  </si>
  <si>
    <t>250 руб. *6 час.</t>
  </si>
  <si>
    <t>4 мероприятия * 800 руб.</t>
  </si>
  <si>
    <t xml:space="preserve"> 6 час. * 800 руб.</t>
  </si>
  <si>
    <t>Экскурсионные программы, посвященные памятным датам</t>
  </si>
  <si>
    <t>Цена билета на экскурсию (включая транспортные расходы, обеспечение безопасности участников)</t>
  </si>
  <si>
    <t>15 фотофайлов * 200 руб.</t>
  </si>
  <si>
    <t>6 экскурсий * 200 руб.</t>
  </si>
  <si>
    <t xml:space="preserve"> фотосъемка</t>
  </si>
  <si>
    <t>140 чел.*650 руб.</t>
  </si>
  <si>
    <t>120 чел. * 550 руб.</t>
  </si>
  <si>
    <t>Цена билета на экскурсию (включая транспортные расходы, обеспечение безопасности участников, питание подростков 12-17 лет )</t>
  </si>
  <si>
    <t>4 клуба * 1000 руб.</t>
  </si>
  <si>
    <t>4 клуба * 7 450 руб.</t>
  </si>
  <si>
    <t xml:space="preserve">на организацию и проведение культурно-массовых мероприятий в Ленинском районе города Перми (в рамках реализации  ведомственной целевой программы «Развитие Ленинского района города Перми на 2012-2014 годы" п.11.1.1.)
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</si>
</sst>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3" fontId="0" fillId="0" borderId="0" xfId="0" applyNumberFormat="1"/>
    <xf numFmtId="0" fontId="2" fillId="0" borderId="0" xfId="0" applyFont="1" applyAlignment="1">
      <alignment horizontal="right"/>
    </xf>
    <xf numFmtId="0" fontId="3" fillId="0" borderId="0" xfId="0" applyFont="1"/>
    <xf numFmtId="0" fontId="5" fillId="0" borderId="0" xfId="0" applyFont="1" applyAlignment="1">
      <alignment horizontal="center"/>
    </xf>
    <xf numFmtId="3" fontId="1" fillId="0" borderId="1" xfId="0" applyNumberFormat="1" applyFont="1" applyBorder="1" applyAlignment="1">
      <alignment vertical="top" wrapText="1"/>
    </xf>
    <xf numFmtId="3" fontId="1" fillId="0" borderId="5" xfId="0" applyNumberFormat="1" applyFont="1" applyBorder="1" applyAlignment="1">
      <alignment horizontal="center" wrapText="1"/>
    </xf>
    <xf numFmtId="3" fontId="1" fillId="0" borderId="14" xfId="0" applyNumberFormat="1" applyFont="1" applyBorder="1" applyAlignment="1">
      <alignment horizontal="center" wrapText="1"/>
    </xf>
    <xf numFmtId="0" fontId="7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 applyAlignment="1"/>
    <xf numFmtId="3" fontId="1" fillId="0" borderId="1" xfId="0" applyNumberFormat="1" applyFont="1" applyBorder="1" applyAlignment="1">
      <alignment vertical="top" wrapText="1"/>
    </xf>
    <xf numFmtId="3" fontId="1" fillId="0" borderId="28" xfId="0" applyNumberFormat="1" applyFont="1" applyBorder="1" applyAlignment="1">
      <alignment vertical="top" wrapText="1"/>
    </xf>
    <xf numFmtId="0" fontId="5" fillId="2" borderId="30" xfId="0" applyFont="1" applyFill="1" applyBorder="1" applyAlignment="1">
      <alignment wrapText="1"/>
    </xf>
    <xf numFmtId="0" fontId="5" fillId="2" borderId="31" xfId="0" applyFont="1" applyFill="1" applyBorder="1" applyAlignment="1">
      <alignment wrapText="1"/>
    </xf>
    <xf numFmtId="3" fontId="5" fillId="2" borderId="32" xfId="0" applyNumberFormat="1" applyFont="1" applyFill="1" applyBorder="1" applyAlignment="1">
      <alignment wrapText="1"/>
    </xf>
    <xf numFmtId="3" fontId="1" fillId="0" borderId="1" xfId="0" applyNumberFormat="1" applyFont="1" applyBorder="1" applyAlignment="1">
      <alignment vertical="top" wrapText="1"/>
    </xf>
    <xf numFmtId="3" fontId="1" fillId="2" borderId="31" xfId="0" applyNumberFormat="1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28" xfId="0" applyBorder="1" applyAlignment="1">
      <alignment vertical="top" wrapText="1"/>
    </xf>
    <xf numFmtId="0" fontId="1" fillId="0" borderId="26" xfId="0" applyFont="1" applyBorder="1" applyAlignment="1">
      <alignment vertical="top" wrapText="1"/>
    </xf>
    <xf numFmtId="0" fontId="1" fillId="0" borderId="27" xfId="0" applyFont="1" applyBorder="1" applyAlignment="1">
      <alignment vertical="top" wrapText="1"/>
    </xf>
    <xf numFmtId="3" fontId="1" fillId="0" borderId="29" xfId="0" applyNumberFormat="1" applyFont="1" applyBorder="1" applyAlignment="1">
      <alignment vertical="top" wrapText="1"/>
    </xf>
    <xf numFmtId="0" fontId="0" fillId="0" borderId="34" xfId="0" applyBorder="1" applyAlignment="1">
      <alignment vertical="top" wrapText="1"/>
    </xf>
    <xf numFmtId="0" fontId="0" fillId="0" borderId="33" xfId="0" applyBorder="1" applyAlignment="1">
      <alignment vertical="top"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3" fontId="1" fillId="0" borderId="15" xfId="0" applyNumberFormat="1" applyFont="1" applyBorder="1" applyAlignment="1">
      <alignment horizontal="center" wrapText="1"/>
    </xf>
    <xf numFmtId="3" fontId="1" fillId="0" borderId="18" xfId="0" applyNumberFormat="1" applyFont="1" applyBorder="1" applyAlignment="1">
      <alignment horizontal="center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3" fontId="1" fillId="0" borderId="9" xfId="0" applyNumberFormat="1" applyFont="1" applyBorder="1" applyAlignment="1">
      <alignment vertical="top" wrapText="1"/>
    </xf>
    <xf numFmtId="3" fontId="1" fillId="0" borderId="1" xfId="0" applyNumberFormat="1" applyFont="1" applyBorder="1" applyAlignment="1">
      <alignment vertical="top" wrapText="1"/>
    </xf>
    <xf numFmtId="3" fontId="1" fillId="0" borderId="10" xfId="0" applyNumberFormat="1" applyFont="1" applyBorder="1" applyAlignment="1">
      <alignment vertical="top" wrapText="1"/>
    </xf>
    <xf numFmtId="3" fontId="1" fillId="0" borderId="3" xfId="0" applyNumberFormat="1" applyFont="1" applyBorder="1" applyAlignment="1">
      <alignment vertical="top" wrapText="1"/>
    </xf>
    <xf numFmtId="9" fontId="1" fillId="0" borderId="1" xfId="0" applyNumberFormat="1" applyFont="1" applyBorder="1" applyAlignment="1">
      <alignment vertical="top" wrapText="1"/>
    </xf>
    <xf numFmtId="0" fontId="1" fillId="0" borderId="28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2" borderId="31" xfId="0" applyFont="1" applyFill="1" applyBorder="1" applyAlignment="1">
      <alignment vertical="top" wrapText="1"/>
    </xf>
    <xf numFmtId="9" fontId="1" fillId="2" borderId="31" xfId="0" applyNumberFormat="1" applyFont="1" applyFill="1" applyBorder="1" applyAlignment="1">
      <alignment vertical="top" wrapText="1"/>
    </xf>
    <xf numFmtId="0" fontId="7" fillId="0" borderId="0" xfId="0" applyFont="1" applyAlignment="1">
      <alignment horizontal="right"/>
    </xf>
    <xf numFmtId="0" fontId="0" fillId="0" borderId="0" xfId="0" applyAlignment="1"/>
    <xf numFmtId="0" fontId="1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0" fontId="1" fillId="0" borderId="22" xfId="0" applyFont="1" applyBorder="1" applyAlignment="1">
      <alignment vertical="top" wrapText="1"/>
    </xf>
    <xf numFmtId="0" fontId="1" fillId="0" borderId="23" xfId="0" applyFont="1" applyBorder="1" applyAlignment="1">
      <alignment vertical="top" wrapText="1"/>
    </xf>
    <xf numFmtId="0" fontId="1" fillId="0" borderId="24" xfId="0" applyFont="1" applyBorder="1" applyAlignment="1">
      <alignment vertical="top" wrapText="1"/>
    </xf>
    <xf numFmtId="0" fontId="1" fillId="0" borderId="25" xfId="0" applyFont="1" applyBorder="1" applyAlignment="1">
      <alignment vertical="top" wrapText="1"/>
    </xf>
    <xf numFmtId="0" fontId="6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8"/>
  <sheetViews>
    <sheetView tabSelected="1" topLeftCell="A73" workbookViewId="0">
      <selection activeCell="K7" sqref="K7"/>
    </sheetView>
  </sheetViews>
  <sheetFormatPr defaultRowHeight="14.4"/>
  <cols>
    <col min="1" max="1" width="16.33203125" customWidth="1"/>
    <col min="2" max="2" width="0.109375" hidden="1" customWidth="1"/>
    <col min="3" max="3" width="24.88671875" customWidth="1"/>
    <col min="5" max="5" width="13.44140625" customWidth="1"/>
    <col min="7" max="7" width="13.44140625" customWidth="1"/>
    <col min="8" max="8" width="11.44140625" style="1" customWidth="1"/>
    <col min="9" max="9" width="12.77734375" style="1" customWidth="1"/>
    <col min="10" max="10" width="10.88671875" customWidth="1"/>
  </cols>
  <sheetData>
    <row r="1" spans="1:9">
      <c r="E1" s="50"/>
      <c r="F1" s="51"/>
      <c r="G1" s="50" t="s">
        <v>13</v>
      </c>
      <c r="H1" s="51"/>
      <c r="I1" s="51"/>
    </row>
    <row r="2" spans="1:9">
      <c r="E2" s="50" t="s">
        <v>12</v>
      </c>
      <c r="F2" s="51"/>
      <c r="G2" s="51"/>
      <c r="H2" s="51"/>
      <c r="I2" s="51"/>
    </row>
    <row r="3" spans="1:9">
      <c r="E3" s="8"/>
      <c r="F3" s="10"/>
      <c r="G3" s="10"/>
      <c r="H3" s="10"/>
      <c r="I3" s="10"/>
    </row>
    <row r="4" spans="1:9">
      <c r="C4" s="60" t="s">
        <v>14</v>
      </c>
      <c r="D4" s="51"/>
      <c r="E4" s="51"/>
      <c r="F4" s="51"/>
      <c r="G4" s="51"/>
      <c r="H4" s="10"/>
      <c r="I4" s="10"/>
    </row>
    <row r="5" spans="1:9" ht="58.2" customHeight="1">
      <c r="A5" s="58" t="s">
        <v>105</v>
      </c>
      <c r="B5" s="59"/>
      <c r="C5" s="59"/>
      <c r="D5" s="59"/>
      <c r="E5" s="59"/>
      <c r="F5" s="59"/>
      <c r="G5" s="59"/>
      <c r="H5" s="59"/>
      <c r="I5" s="59"/>
    </row>
    <row r="6" spans="1:9" ht="16.2" thickBot="1">
      <c r="E6" s="9"/>
    </row>
    <row r="7" spans="1:9">
      <c r="A7" s="26" t="s">
        <v>0</v>
      </c>
      <c r="B7" s="27"/>
      <c r="C7" s="30" t="s">
        <v>1</v>
      </c>
      <c r="D7" s="32" t="s">
        <v>2</v>
      </c>
      <c r="E7" s="27"/>
      <c r="F7" s="32" t="s">
        <v>3</v>
      </c>
      <c r="G7" s="27"/>
      <c r="H7" s="7" t="s">
        <v>4</v>
      </c>
      <c r="I7" s="34" t="s">
        <v>6</v>
      </c>
    </row>
    <row r="8" spans="1:9" ht="15" thickBot="1">
      <c r="A8" s="28"/>
      <c r="B8" s="29"/>
      <c r="C8" s="31"/>
      <c r="D8" s="33"/>
      <c r="E8" s="29"/>
      <c r="F8" s="33"/>
      <c r="G8" s="29"/>
      <c r="H8" s="6" t="s">
        <v>5</v>
      </c>
      <c r="I8" s="35"/>
    </row>
    <row r="9" spans="1:9">
      <c r="A9" s="36">
        <v>1</v>
      </c>
      <c r="B9" s="37"/>
      <c r="C9" s="37" t="s">
        <v>16</v>
      </c>
      <c r="D9" s="37" t="s">
        <v>17</v>
      </c>
      <c r="E9" s="37"/>
      <c r="F9" s="37" t="s">
        <v>58</v>
      </c>
      <c r="G9" s="37"/>
      <c r="H9" s="39">
        <f>500*1</f>
        <v>500</v>
      </c>
      <c r="I9" s="41">
        <f>H9+H11+H12</f>
        <v>23500</v>
      </c>
    </row>
    <row r="10" spans="1:9">
      <c r="A10" s="38"/>
      <c r="B10" s="18"/>
      <c r="C10" s="18"/>
      <c r="D10" s="18"/>
      <c r="E10" s="18"/>
      <c r="F10" s="18"/>
      <c r="G10" s="18"/>
      <c r="H10" s="40"/>
      <c r="I10" s="42"/>
    </row>
    <row r="11" spans="1:9" ht="74.400000000000006" customHeight="1">
      <c r="A11" s="38"/>
      <c r="B11" s="18"/>
      <c r="C11" s="18"/>
      <c r="D11" s="18" t="s">
        <v>18</v>
      </c>
      <c r="E11" s="18"/>
      <c r="F11" s="18" t="s">
        <v>19</v>
      </c>
      <c r="G11" s="18"/>
      <c r="H11" s="5">
        <v>20000</v>
      </c>
      <c r="I11" s="42"/>
    </row>
    <row r="12" spans="1:9" ht="28.8" customHeight="1">
      <c r="A12" s="38"/>
      <c r="B12" s="18"/>
      <c r="C12" s="18"/>
      <c r="D12" s="18" t="s">
        <v>79</v>
      </c>
      <c r="E12" s="18"/>
      <c r="F12" s="18" t="s">
        <v>97</v>
      </c>
      <c r="G12" s="18"/>
      <c r="H12" s="16">
        <f>15*200</f>
        <v>3000</v>
      </c>
      <c r="I12" s="42"/>
    </row>
    <row r="13" spans="1:9" ht="25.2" customHeight="1">
      <c r="A13" s="38">
        <v>2</v>
      </c>
      <c r="B13" s="18"/>
      <c r="C13" s="18" t="s">
        <v>20</v>
      </c>
      <c r="D13" s="18" t="s">
        <v>21</v>
      </c>
      <c r="E13" s="18"/>
      <c r="F13" s="18" t="s">
        <v>57</v>
      </c>
      <c r="G13" s="18"/>
      <c r="H13" s="11">
        <f>1*1500</f>
        <v>1500</v>
      </c>
      <c r="I13" s="42">
        <f>H13+H14+H15+H16+H17+H18+H19+H20+H21</f>
        <v>38690.5</v>
      </c>
    </row>
    <row r="14" spans="1:9" ht="26.4" customHeight="1">
      <c r="A14" s="38"/>
      <c r="B14" s="18"/>
      <c r="C14" s="18"/>
      <c r="D14" s="18" t="s">
        <v>22</v>
      </c>
      <c r="E14" s="18"/>
      <c r="F14" s="18" t="s">
        <v>23</v>
      </c>
      <c r="G14" s="18"/>
      <c r="H14" s="11">
        <f>1*20000</f>
        <v>20000</v>
      </c>
      <c r="I14" s="42"/>
    </row>
    <row r="15" spans="1:9" ht="26.4" customHeight="1">
      <c r="A15" s="38"/>
      <c r="B15" s="18"/>
      <c r="C15" s="18"/>
      <c r="D15" s="18" t="s">
        <v>24</v>
      </c>
      <c r="E15" s="18"/>
      <c r="F15" s="18" t="s">
        <v>25</v>
      </c>
      <c r="G15" s="18"/>
      <c r="H15" s="11">
        <f>1*750*1.5</f>
        <v>1125</v>
      </c>
      <c r="I15" s="42"/>
    </row>
    <row r="16" spans="1:9" ht="26.4" customHeight="1">
      <c r="A16" s="38"/>
      <c r="B16" s="18"/>
      <c r="C16" s="18"/>
      <c r="D16" s="18" t="s">
        <v>26</v>
      </c>
      <c r="E16" s="18"/>
      <c r="F16" s="18" t="s">
        <v>27</v>
      </c>
      <c r="G16" s="18"/>
      <c r="H16" s="11">
        <f>2*1*3000</f>
        <v>6000</v>
      </c>
      <c r="I16" s="42"/>
    </row>
    <row r="17" spans="1:9" ht="26.4" customHeight="1">
      <c r="A17" s="38"/>
      <c r="B17" s="18"/>
      <c r="C17" s="18"/>
      <c r="D17" s="18" t="s">
        <v>28</v>
      </c>
      <c r="E17" s="18"/>
      <c r="F17" s="18" t="s">
        <v>29</v>
      </c>
      <c r="G17" s="18"/>
      <c r="H17" s="5">
        <f>1*500*1.5</f>
        <v>750</v>
      </c>
      <c r="I17" s="42"/>
    </row>
    <row r="18" spans="1:9" ht="50.4" customHeight="1">
      <c r="A18" s="38"/>
      <c r="B18" s="18"/>
      <c r="C18" s="18"/>
      <c r="D18" s="18" t="s">
        <v>86</v>
      </c>
      <c r="E18" s="18"/>
      <c r="F18" s="18" t="s">
        <v>30</v>
      </c>
      <c r="G18" s="18"/>
      <c r="H18" s="5">
        <f>1.5*1500</f>
        <v>2250</v>
      </c>
      <c r="I18" s="42"/>
    </row>
    <row r="19" spans="1:9">
      <c r="A19" s="38"/>
      <c r="B19" s="18"/>
      <c r="C19" s="18"/>
      <c r="D19" s="18" t="s">
        <v>7</v>
      </c>
      <c r="E19" s="18"/>
      <c r="F19" s="18" t="s">
        <v>45</v>
      </c>
      <c r="G19" s="18"/>
      <c r="H19" s="11">
        <f>1*250*1.5</f>
        <v>375</v>
      </c>
      <c r="I19" s="42"/>
    </row>
    <row r="20" spans="1:9" ht="26.4" customHeight="1">
      <c r="A20" s="38"/>
      <c r="B20" s="18"/>
      <c r="C20" s="18"/>
      <c r="D20" s="18" t="s">
        <v>10</v>
      </c>
      <c r="E20" s="18"/>
      <c r="F20" s="18" t="s">
        <v>11</v>
      </c>
      <c r="G20" s="18"/>
      <c r="H20" s="5">
        <f>1*800</f>
        <v>800</v>
      </c>
      <c r="I20" s="42"/>
    </row>
    <row r="21" spans="1:9" ht="26.4" customHeight="1">
      <c r="A21" s="38"/>
      <c r="B21" s="18"/>
      <c r="C21" s="18"/>
      <c r="D21" s="18" t="s">
        <v>8</v>
      </c>
      <c r="E21" s="18"/>
      <c r="F21" s="18" t="s">
        <v>31</v>
      </c>
      <c r="G21" s="18"/>
      <c r="H21" s="5">
        <f>32725*18%</f>
        <v>5890.5</v>
      </c>
      <c r="I21" s="42"/>
    </row>
    <row r="22" spans="1:9" ht="26.4" customHeight="1">
      <c r="A22" s="38">
        <v>3</v>
      </c>
      <c r="B22" s="18"/>
      <c r="C22" s="18" t="s">
        <v>32</v>
      </c>
      <c r="D22" s="18" t="s">
        <v>33</v>
      </c>
      <c r="E22" s="18"/>
      <c r="F22" s="18" t="s">
        <v>56</v>
      </c>
      <c r="G22" s="18"/>
      <c r="H22" s="5">
        <f>6*1500</f>
        <v>9000</v>
      </c>
      <c r="I22" s="42">
        <f>H22+H23+H24+H25+H27+H28+H29+H30+H31+H32+H33+H34+H35</f>
        <v>212120</v>
      </c>
    </row>
    <row r="23" spans="1:9" ht="26.4" customHeight="1">
      <c r="A23" s="38"/>
      <c r="B23" s="18"/>
      <c r="C23" s="18"/>
      <c r="D23" s="18" t="s">
        <v>34</v>
      </c>
      <c r="E23" s="18"/>
      <c r="F23" s="18" t="s">
        <v>35</v>
      </c>
      <c r="G23" s="18"/>
      <c r="H23" s="5">
        <f>6*2000</f>
        <v>12000</v>
      </c>
      <c r="I23" s="42"/>
    </row>
    <row r="24" spans="1:9" ht="27" customHeight="1">
      <c r="A24" s="38"/>
      <c r="B24" s="18"/>
      <c r="C24" s="18"/>
      <c r="D24" s="18" t="s">
        <v>36</v>
      </c>
      <c r="E24" s="18"/>
      <c r="F24" s="18" t="s">
        <v>37</v>
      </c>
      <c r="G24" s="18"/>
      <c r="H24" s="16">
        <f>6*2*1500</f>
        <v>18000</v>
      </c>
      <c r="I24" s="42"/>
    </row>
    <row r="25" spans="1:9">
      <c r="A25" s="38"/>
      <c r="B25" s="18"/>
      <c r="C25" s="18"/>
      <c r="D25" s="18" t="s">
        <v>24</v>
      </c>
      <c r="E25" s="18"/>
      <c r="F25" s="18" t="s">
        <v>38</v>
      </c>
      <c r="G25" s="18"/>
      <c r="H25" s="40">
        <f>2*750*6</f>
        <v>9000</v>
      </c>
      <c r="I25" s="42"/>
    </row>
    <row r="26" spans="1:9" ht="26.4" customHeight="1">
      <c r="A26" s="38"/>
      <c r="B26" s="18"/>
      <c r="C26" s="18"/>
      <c r="D26" s="18"/>
      <c r="E26" s="18"/>
      <c r="F26" s="18"/>
      <c r="G26" s="18"/>
      <c r="H26" s="40"/>
      <c r="I26" s="42"/>
    </row>
    <row r="27" spans="1:9" ht="26.4" customHeight="1">
      <c r="A27" s="38"/>
      <c r="B27" s="18"/>
      <c r="C27" s="18"/>
      <c r="D27" s="21" t="s">
        <v>42</v>
      </c>
      <c r="E27" s="22"/>
      <c r="F27" s="21" t="s">
        <v>43</v>
      </c>
      <c r="G27" s="22"/>
      <c r="H27" s="16">
        <f>60*12</f>
        <v>720</v>
      </c>
      <c r="I27" s="42"/>
    </row>
    <row r="28" spans="1:9" ht="26.4" customHeight="1">
      <c r="A28" s="38"/>
      <c r="B28" s="18"/>
      <c r="C28" s="18"/>
      <c r="D28" s="18" t="s">
        <v>39</v>
      </c>
      <c r="E28" s="18"/>
      <c r="F28" s="18" t="s">
        <v>40</v>
      </c>
      <c r="G28" s="18"/>
      <c r="H28" s="5">
        <f>6*2*800</f>
        <v>9600</v>
      </c>
      <c r="I28" s="42"/>
    </row>
    <row r="29" spans="1:9" ht="45" customHeight="1">
      <c r="A29" s="38"/>
      <c r="B29" s="18"/>
      <c r="C29" s="18"/>
      <c r="D29" s="18" t="s">
        <v>86</v>
      </c>
      <c r="E29" s="18"/>
      <c r="F29" s="18" t="s">
        <v>41</v>
      </c>
      <c r="G29" s="18"/>
      <c r="H29" s="5">
        <f>1500*2*6</f>
        <v>18000</v>
      </c>
      <c r="I29" s="42"/>
    </row>
    <row r="30" spans="1:9" ht="20.399999999999999" customHeight="1">
      <c r="A30" s="38"/>
      <c r="B30" s="18"/>
      <c r="C30" s="18"/>
      <c r="D30" s="18" t="s">
        <v>7</v>
      </c>
      <c r="E30" s="18"/>
      <c r="F30" s="18" t="s">
        <v>44</v>
      </c>
      <c r="G30" s="18"/>
      <c r="H30" s="5">
        <f>1*250*12</f>
        <v>3000</v>
      </c>
      <c r="I30" s="42"/>
    </row>
    <row r="31" spans="1:9">
      <c r="A31" s="38"/>
      <c r="B31" s="18"/>
      <c r="C31" s="18"/>
      <c r="D31" s="18" t="s">
        <v>46</v>
      </c>
      <c r="E31" s="18"/>
      <c r="F31" s="18" t="s">
        <v>47</v>
      </c>
      <c r="G31" s="18"/>
      <c r="H31" s="5">
        <f>6*2000</f>
        <v>12000</v>
      </c>
      <c r="I31" s="42"/>
    </row>
    <row r="32" spans="1:9" ht="26.4" customHeight="1">
      <c r="A32" s="38"/>
      <c r="B32" s="18"/>
      <c r="C32" s="18"/>
      <c r="D32" s="18" t="s">
        <v>48</v>
      </c>
      <c r="E32" s="18"/>
      <c r="F32" s="18" t="s">
        <v>50</v>
      </c>
      <c r="G32" s="18"/>
      <c r="H32" s="5">
        <f>6*14000</f>
        <v>84000</v>
      </c>
      <c r="I32" s="42"/>
    </row>
    <row r="33" spans="1:9" ht="32.4" customHeight="1">
      <c r="A33" s="38"/>
      <c r="B33" s="18"/>
      <c r="C33" s="18"/>
      <c r="D33" s="18" t="s">
        <v>49</v>
      </c>
      <c r="E33" s="18"/>
      <c r="F33" s="18" t="s">
        <v>47</v>
      </c>
      <c r="G33" s="18"/>
      <c r="H33" s="5">
        <f>6*2000</f>
        <v>12000</v>
      </c>
      <c r="I33" s="42"/>
    </row>
    <row r="34" spans="1:9" ht="30" customHeight="1">
      <c r="A34" s="38"/>
      <c r="B34" s="18"/>
      <c r="C34" s="18"/>
      <c r="D34" s="18" t="s">
        <v>10</v>
      </c>
      <c r="E34" s="18"/>
      <c r="F34" s="18" t="s">
        <v>51</v>
      </c>
      <c r="G34" s="18"/>
      <c r="H34" s="5">
        <f>6*800</f>
        <v>4800</v>
      </c>
      <c r="I34" s="42"/>
    </row>
    <row r="35" spans="1:9" ht="26.4" customHeight="1">
      <c r="A35" s="38"/>
      <c r="B35" s="18"/>
      <c r="C35" s="18"/>
      <c r="D35" s="18" t="s">
        <v>9</v>
      </c>
      <c r="E35" s="18"/>
      <c r="F35" s="43" t="s">
        <v>52</v>
      </c>
      <c r="G35" s="43"/>
      <c r="H35" s="5">
        <f>100*200</f>
        <v>20000</v>
      </c>
      <c r="I35" s="42"/>
    </row>
    <row r="36" spans="1:9" ht="26.4" customHeight="1">
      <c r="A36" s="38">
        <v>4</v>
      </c>
      <c r="B36" s="18"/>
      <c r="C36" s="18" t="s">
        <v>53</v>
      </c>
      <c r="D36" s="18" t="s">
        <v>54</v>
      </c>
      <c r="E36" s="18"/>
      <c r="F36" s="18" t="s">
        <v>55</v>
      </c>
      <c r="G36" s="18"/>
      <c r="H36" s="5">
        <f>1*1500</f>
        <v>1500</v>
      </c>
      <c r="I36" s="42">
        <f>H36+H37+H38+H39+H41+H42+H43+H44+H45+H46+H47+H48</f>
        <v>48100</v>
      </c>
    </row>
    <row r="37" spans="1:9" ht="26.4" customHeight="1">
      <c r="A37" s="38"/>
      <c r="B37" s="18"/>
      <c r="C37" s="18"/>
      <c r="D37" s="18" t="s">
        <v>34</v>
      </c>
      <c r="E37" s="18"/>
      <c r="F37" s="18" t="s">
        <v>59</v>
      </c>
      <c r="G37" s="18"/>
      <c r="H37" s="16">
        <f>1*2000</f>
        <v>2000</v>
      </c>
      <c r="I37" s="42"/>
    </row>
    <row r="38" spans="1:9" ht="31.8" customHeight="1">
      <c r="A38" s="38"/>
      <c r="B38" s="18"/>
      <c r="C38" s="18"/>
      <c r="D38" s="18" t="s">
        <v>26</v>
      </c>
      <c r="E38" s="18"/>
      <c r="F38" s="18" t="s">
        <v>60</v>
      </c>
      <c r="G38" s="18"/>
      <c r="H38" s="16">
        <f>3*1*3000</f>
        <v>9000</v>
      </c>
      <c r="I38" s="42"/>
    </row>
    <row r="39" spans="1:9">
      <c r="A39" s="38"/>
      <c r="B39" s="18"/>
      <c r="C39" s="18"/>
      <c r="D39" s="18" t="s">
        <v>24</v>
      </c>
      <c r="E39" s="18"/>
      <c r="F39" s="18" t="s">
        <v>61</v>
      </c>
      <c r="G39" s="18"/>
      <c r="H39" s="40">
        <f>2*750</f>
        <v>1500</v>
      </c>
      <c r="I39" s="42"/>
    </row>
    <row r="40" spans="1:9" ht="26.4" customHeight="1">
      <c r="A40" s="38"/>
      <c r="B40" s="18"/>
      <c r="C40" s="18"/>
      <c r="D40" s="18"/>
      <c r="E40" s="18"/>
      <c r="F40" s="18"/>
      <c r="G40" s="18"/>
      <c r="H40" s="40"/>
      <c r="I40" s="42"/>
    </row>
    <row r="41" spans="1:9" ht="49.2" customHeight="1">
      <c r="A41" s="38"/>
      <c r="B41" s="18"/>
      <c r="C41" s="18"/>
      <c r="D41" s="18" t="s">
        <v>86</v>
      </c>
      <c r="E41" s="18"/>
      <c r="F41" s="18" t="s">
        <v>63</v>
      </c>
      <c r="G41" s="18"/>
      <c r="H41" s="5">
        <f>1500*2</f>
        <v>3000</v>
      </c>
      <c r="I41" s="42"/>
    </row>
    <row r="42" spans="1:9" ht="26.4" customHeight="1">
      <c r="A42" s="38"/>
      <c r="B42" s="18"/>
      <c r="C42" s="18"/>
      <c r="D42" s="18" t="s">
        <v>28</v>
      </c>
      <c r="E42" s="18"/>
      <c r="F42" s="18" t="s">
        <v>62</v>
      </c>
      <c r="G42" s="18"/>
      <c r="H42" s="5">
        <f>500*2</f>
        <v>1000</v>
      </c>
      <c r="I42" s="42"/>
    </row>
    <row r="43" spans="1:9" ht="24.6" customHeight="1">
      <c r="A43" s="38"/>
      <c r="B43" s="18"/>
      <c r="C43" s="18"/>
      <c r="D43" s="18" t="s">
        <v>46</v>
      </c>
      <c r="E43" s="18"/>
      <c r="F43" s="18" t="s">
        <v>59</v>
      </c>
      <c r="G43" s="18"/>
      <c r="H43" s="5">
        <f>1*2000</f>
        <v>2000</v>
      </c>
      <c r="I43" s="42"/>
    </row>
    <row r="44" spans="1:9" ht="30.6" customHeight="1">
      <c r="A44" s="38"/>
      <c r="B44" s="18"/>
      <c r="C44" s="18"/>
      <c r="D44" s="18" t="s">
        <v>48</v>
      </c>
      <c r="E44" s="18"/>
      <c r="F44" s="18" t="s">
        <v>64</v>
      </c>
      <c r="G44" s="18"/>
      <c r="H44" s="5">
        <f>14000*1</f>
        <v>14000</v>
      </c>
      <c r="I44" s="42"/>
    </row>
    <row r="45" spans="1:9" ht="43.2" customHeight="1">
      <c r="A45" s="38"/>
      <c r="B45" s="18"/>
      <c r="C45" s="18"/>
      <c r="D45" s="18" t="s">
        <v>49</v>
      </c>
      <c r="E45" s="18"/>
      <c r="F45" s="18" t="s">
        <v>59</v>
      </c>
      <c r="G45" s="18"/>
      <c r="H45" s="5">
        <f>1*2000</f>
        <v>2000</v>
      </c>
      <c r="I45" s="42"/>
    </row>
    <row r="46" spans="1:9" ht="20.399999999999999" customHeight="1">
      <c r="A46" s="38"/>
      <c r="B46" s="18"/>
      <c r="C46" s="18"/>
      <c r="D46" s="18" t="s">
        <v>7</v>
      </c>
      <c r="E46" s="18"/>
      <c r="F46" s="18" t="s">
        <v>65</v>
      </c>
      <c r="G46" s="18"/>
      <c r="H46" s="5">
        <f>250*2</f>
        <v>500</v>
      </c>
      <c r="I46" s="42"/>
    </row>
    <row r="47" spans="1:9">
      <c r="A47" s="38"/>
      <c r="B47" s="18"/>
      <c r="C47" s="18"/>
      <c r="D47" s="18" t="s">
        <v>9</v>
      </c>
      <c r="E47" s="18"/>
      <c r="F47" s="43" t="s">
        <v>66</v>
      </c>
      <c r="G47" s="43"/>
      <c r="H47" s="5">
        <f>100*100</f>
        <v>10000</v>
      </c>
      <c r="I47" s="42"/>
    </row>
    <row r="48" spans="1:9" ht="26.4" customHeight="1">
      <c r="A48" s="38"/>
      <c r="B48" s="18"/>
      <c r="C48" s="18"/>
      <c r="D48" s="18" t="s">
        <v>39</v>
      </c>
      <c r="E48" s="18"/>
      <c r="F48" s="18" t="s">
        <v>67</v>
      </c>
      <c r="G48" s="18"/>
      <c r="H48" s="5">
        <f>2*800</f>
        <v>1600</v>
      </c>
      <c r="I48" s="42"/>
    </row>
    <row r="49" spans="1:9" ht="26.4" customHeight="1">
      <c r="A49" s="38">
        <v>5</v>
      </c>
      <c r="B49" s="18"/>
      <c r="C49" s="18" t="s">
        <v>68</v>
      </c>
      <c r="D49" s="18" t="s">
        <v>54</v>
      </c>
      <c r="E49" s="18"/>
      <c r="F49" s="18" t="s">
        <v>55</v>
      </c>
      <c r="G49" s="18"/>
      <c r="H49" s="5">
        <f>1*1500</f>
        <v>1500</v>
      </c>
      <c r="I49" s="42">
        <f>H49+H50+H51+H52+H53+H54+H55+H56+H57+H58+H59+H60</f>
        <v>41100</v>
      </c>
    </row>
    <row r="50" spans="1:9">
      <c r="A50" s="38"/>
      <c r="B50" s="18"/>
      <c r="C50" s="18"/>
      <c r="D50" s="18" t="s">
        <v>34</v>
      </c>
      <c r="E50" s="18"/>
      <c r="F50" s="18" t="s">
        <v>59</v>
      </c>
      <c r="G50" s="18"/>
      <c r="H50" s="5">
        <f>1*2000</f>
        <v>2000</v>
      </c>
      <c r="I50" s="42"/>
    </row>
    <row r="51" spans="1:9" ht="36" customHeight="1">
      <c r="A51" s="38"/>
      <c r="B51" s="18"/>
      <c r="C51" s="18"/>
      <c r="D51" s="18" t="s">
        <v>26</v>
      </c>
      <c r="E51" s="18"/>
      <c r="F51" s="18" t="s">
        <v>60</v>
      </c>
      <c r="G51" s="18"/>
      <c r="H51" s="16">
        <f>3*1*3000</f>
        <v>9000</v>
      </c>
      <c r="I51" s="42"/>
    </row>
    <row r="52" spans="1:9" ht="26.4" customHeight="1">
      <c r="A52" s="38"/>
      <c r="B52" s="18"/>
      <c r="C52" s="18"/>
      <c r="D52" s="18" t="s">
        <v>24</v>
      </c>
      <c r="E52" s="18"/>
      <c r="F52" s="18" t="s">
        <v>61</v>
      </c>
      <c r="G52" s="18"/>
      <c r="H52" s="16">
        <f>2*750</f>
        <v>1500</v>
      </c>
      <c r="I52" s="42"/>
    </row>
    <row r="53" spans="1:9" ht="46.2" customHeight="1">
      <c r="A53" s="38"/>
      <c r="B53" s="18"/>
      <c r="C53" s="18"/>
      <c r="D53" s="18" t="s">
        <v>86</v>
      </c>
      <c r="E53" s="18"/>
      <c r="F53" s="18" t="s">
        <v>63</v>
      </c>
      <c r="G53" s="18"/>
      <c r="H53" s="5">
        <f>1500*2</f>
        <v>3000</v>
      </c>
      <c r="I53" s="42"/>
    </row>
    <row r="54" spans="1:9" ht="26.4" customHeight="1">
      <c r="A54" s="38"/>
      <c r="B54" s="18"/>
      <c r="C54" s="18"/>
      <c r="D54" s="18" t="s">
        <v>28</v>
      </c>
      <c r="E54" s="18"/>
      <c r="F54" s="18" t="s">
        <v>62</v>
      </c>
      <c r="G54" s="18"/>
      <c r="H54" s="5">
        <f>1*500*2</f>
        <v>1000</v>
      </c>
      <c r="I54" s="42"/>
    </row>
    <row r="55" spans="1:9" ht="26.4" customHeight="1">
      <c r="A55" s="38"/>
      <c r="B55" s="18"/>
      <c r="C55" s="18"/>
      <c r="D55" s="18" t="s">
        <v>46</v>
      </c>
      <c r="E55" s="18"/>
      <c r="F55" s="18" t="s">
        <v>59</v>
      </c>
      <c r="G55" s="18"/>
      <c r="H55" s="16">
        <f>1*2000</f>
        <v>2000</v>
      </c>
      <c r="I55" s="42"/>
    </row>
    <row r="56" spans="1:9" ht="26.4" customHeight="1">
      <c r="A56" s="38"/>
      <c r="B56" s="18"/>
      <c r="C56" s="18"/>
      <c r="D56" s="18" t="s">
        <v>69</v>
      </c>
      <c r="E56" s="18"/>
      <c r="F56" s="18" t="s">
        <v>71</v>
      </c>
      <c r="G56" s="18"/>
      <c r="H56" s="16">
        <f>1*8000</f>
        <v>8000</v>
      </c>
      <c r="I56" s="42"/>
    </row>
    <row r="57" spans="1:9" ht="26.4" customHeight="1">
      <c r="A57" s="38"/>
      <c r="B57" s="18"/>
      <c r="C57" s="18"/>
      <c r="D57" s="18" t="s">
        <v>70</v>
      </c>
      <c r="E57" s="18"/>
      <c r="F57" s="18" t="s">
        <v>72</v>
      </c>
      <c r="G57" s="18"/>
      <c r="H57" s="16">
        <f>1*1000</f>
        <v>1000</v>
      </c>
      <c r="I57" s="42"/>
    </row>
    <row r="58" spans="1:9" ht="26.4" customHeight="1">
      <c r="A58" s="38"/>
      <c r="B58" s="18"/>
      <c r="C58" s="18"/>
      <c r="D58" s="18" t="s">
        <v>7</v>
      </c>
      <c r="E58" s="18"/>
      <c r="F58" s="18" t="s">
        <v>65</v>
      </c>
      <c r="G58" s="18"/>
      <c r="H58" s="5">
        <f>2*250</f>
        <v>500</v>
      </c>
      <c r="I58" s="42"/>
    </row>
    <row r="59" spans="1:9">
      <c r="A59" s="38"/>
      <c r="B59" s="18"/>
      <c r="C59" s="18"/>
      <c r="D59" s="18" t="s">
        <v>9</v>
      </c>
      <c r="E59" s="18"/>
      <c r="F59" s="43" t="s">
        <v>66</v>
      </c>
      <c r="G59" s="43"/>
      <c r="H59" s="5">
        <f>100*100</f>
        <v>10000</v>
      </c>
      <c r="I59" s="42"/>
    </row>
    <row r="60" spans="1:9" ht="26.4" customHeight="1">
      <c r="A60" s="38"/>
      <c r="B60" s="18"/>
      <c r="C60" s="18"/>
      <c r="D60" s="18" t="s">
        <v>39</v>
      </c>
      <c r="E60" s="18"/>
      <c r="F60" s="18" t="s">
        <v>67</v>
      </c>
      <c r="G60" s="18"/>
      <c r="H60" s="5">
        <f>2*800</f>
        <v>1600</v>
      </c>
      <c r="I60" s="42"/>
    </row>
    <row r="61" spans="1:9" ht="26.4" customHeight="1">
      <c r="A61" s="38">
        <v>6</v>
      </c>
      <c r="B61" s="18"/>
      <c r="C61" s="18" t="s">
        <v>73</v>
      </c>
      <c r="D61" s="18" t="s">
        <v>76</v>
      </c>
      <c r="E61" s="18"/>
      <c r="F61" s="18" t="s">
        <v>77</v>
      </c>
      <c r="G61" s="18"/>
      <c r="H61" s="5">
        <f>32*250</f>
        <v>8000</v>
      </c>
      <c r="I61" s="42">
        <f>H61+H62+H63+H64</f>
        <v>43800</v>
      </c>
    </row>
    <row r="62" spans="1:9" ht="26.4" customHeight="1">
      <c r="A62" s="38"/>
      <c r="B62" s="18"/>
      <c r="C62" s="18"/>
      <c r="D62" s="18" t="s">
        <v>74</v>
      </c>
      <c r="E62" s="18"/>
      <c r="F62" s="18" t="s">
        <v>75</v>
      </c>
      <c r="G62" s="18"/>
      <c r="H62" s="5">
        <f>4*500</f>
        <v>2000</v>
      </c>
      <c r="I62" s="42"/>
    </row>
    <row r="63" spans="1:9" ht="54.6" customHeight="1">
      <c r="A63" s="38"/>
      <c r="B63" s="18"/>
      <c r="C63" s="18"/>
      <c r="D63" s="18" t="s">
        <v>78</v>
      </c>
      <c r="E63" s="18"/>
      <c r="F63" s="18" t="s">
        <v>104</v>
      </c>
      <c r="G63" s="18"/>
      <c r="H63" s="5">
        <f>7450*4</f>
        <v>29800</v>
      </c>
      <c r="I63" s="42"/>
    </row>
    <row r="64" spans="1:9">
      <c r="A64" s="38"/>
      <c r="B64" s="18"/>
      <c r="C64" s="18"/>
      <c r="D64" s="18" t="s">
        <v>79</v>
      </c>
      <c r="E64" s="18"/>
      <c r="F64" s="18" t="s">
        <v>103</v>
      </c>
      <c r="G64" s="18"/>
      <c r="H64" s="12">
        <f>4*1000</f>
        <v>4000</v>
      </c>
      <c r="I64" s="42"/>
    </row>
    <row r="65" spans="1:9" ht="26.4" customHeight="1">
      <c r="A65" s="45">
        <v>7</v>
      </c>
      <c r="B65" s="52" t="s">
        <v>80</v>
      </c>
      <c r="C65" s="53"/>
      <c r="D65" s="18" t="s">
        <v>76</v>
      </c>
      <c r="E65" s="18"/>
      <c r="F65" s="18" t="s">
        <v>82</v>
      </c>
      <c r="G65" s="18"/>
      <c r="H65" s="5">
        <f>6*250</f>
        <v>1500</v>
      </c>
      <c r="I65" s="42">
        <f>H65+H66+H67+H68+H69+H70+H71+H72+H73+H74+H75+H76</f>
        <v>97500</v>
      </c>
    </row>
    <row r="66" spans="1:9" ht="37.799999999999997" customHeight="1">
      <c r="A66" s="46"/>
      <c r="B66" s="54"/>
      <c r="C66" s="55"/>
      <c r="D66" s="18" t="s">
        <v>81</v>
      </c>
      <c r="E66" s="18"/>
      <c r="F66" s="18" t="s">
        <v>83</v>
      </c>
      <c r="G66" s="18"/>
      <c r="H66" s="5">
        <f>4*500</f>
        <v>2000</v>
      </c>
      <c r="I66" s="42"/>
    </row>
    <row r="67" spans="1:9" ht="37.799999999999997" customHeight="1">
      <c r="A67" s="46"/>
      <c r="B67" s="54"/>
      <c r="C67" s="55"/>
      <c r="D67" s="18" t="s">
        <v>26</v>
      </c>
      <c r="E67" s="18"/>
      <c r="F67" s="18" t="s">
        <v>84</v>
      </c>
      <c r="G67" s="18"/>
      <c r="H67" s="5">
        <f>2*4*3000</f>
        <v>24000</v>
      </c>
      <c r="I67" s="42"/>
    </row>
    <row r="68" spans="1:9" ht="35.4" customHeight="1">
      <c r="A68" s="46"/>
      <c r="B68" s="54"/>
      <c r="C68" s="55"/>
      <c r="D68" s="18" t="s">
        <v>24</v>
      </c>
      <c r="E68" s="18"/>
      <c r="F68" s="18" t="s">
        <v>85</v>
      </c>
      <c r="G68" s="18"/>
      <c r="H68" s="5">
        <f>6*750</f>
        <v>4500</v>
      </c>
      <c r="I68" s="42"/>
    </row>
    <row r="69" spans="1:9" ht="39.6" customHeight="1">
      <c r="A69" s="46"/>
      <c r="B69" s="54"/>
      <c r="C69" s="55"/>
      <c r="D69" s="18" t="s">
        <v>86</v>
      </c>
      <c r="E69" s="18"/>
      <c r="F69" s="18" t="s">
        <v>87</v>
      </c>
      <c r="G69" s="18"/>
      <c r="H69" s="5">
        <f>6*1000</f>
        <v>6000</v>
      </c>
      <c r="I69" s="42"/>
    </row>
    <row r="70" spans="1:9" ht="25.8" customHeight="1">
      <c r="A70" s="46"/>
      <c r="B70" s="54"/>
      <c r="C70" s="55"/>
      <c r="D70" s="18" t="s">
        <v>88</v>
      </c>
      <c r="E70" s="18"/>
      <c r="F70" s="18" t="s">
        <v>89</v>
      </c>
      <c r="G70" s="18"/>
      <c r="H70" s="5">
        <f>8000*4</f>
        <v>32000</v>
      </c>
      <c r="I70" s="42"/>
    </row>
    <row r="71" spans="1:9" ht="42.6" customHeight="1">
      <c r="A71" s="46"/>
      <c r="B71" s="54"/>
      <c r="C71" s="55"/>
      <c r="D71" s="18" t="s">
        <v>91</v>
      </c>
      <c r="E71" s="18"/>
      <c r="F71" s="18" t="s">
        <v>90</v>
      </c>
      <c r="G71" s="18"/>
      <c r="H71" s="5">
        <f>4*1000</f>
        <v>4000</v>
      </c>
      <c r="I71" s="42"/>
    </row>
    <row r="72" spans="1:9" ht="35.4" customHeight="1">
      <c r="A72" s="46"/>
      <c r="B72" s="54"/>
      <c r="C72" s="55"/>
      <c r="D72" s="18" t="s">
        <v>46</v>
      </c>
      <c r="E72" s="18"/>
      <c r="F72" s="18" t="s">
        <v>90</v>
      </c>
      <c r="G72" s="18"/>
      <c r="H72" s="16">
        <f>4*1000</f>
        <v>4000</v>
      </c>
      <c r="I72" s="42"/>
    </row>
    <row r="73" spans="1:9" ht="22.8" customHeight="1">
      <c r="A73" s="46"/>
      <c r="B73" s="54"/>
      <c r="C73" s="55"/>
      <c r="D73" s="18" t="s">
        <v>7</v>
      </c>
      <c r="E73" s="18"/>
      <c r="F73" s="18" t="s">
        <v>92</v>
      </c>
      <c r="G73" s="18"/>
      <c r="H73" s="16">
        <f>250*6</f>
        <v>1500</v>
      </c>
      <c r="I73" s="42"/>
    </row>
    <row r="74" spans="1:9" ht="32.4" customHeight="1">
      <c r="A74" s="46"/>
      <c r="B74" s="54"/>
      <c r="C74" s="55"/>
      <c r="D74" s="18" t="s">
        <v>10</v>
      </c>
      <c r="E74" s="18"/>
      <c r="F74" s="18" t="s">
        <v>93</v>
      </c>
      <c r="G74" s="18"/>
      <c r="H74" s="16">
        <f>800*4</f>
        <v>3200</v>
      </c>
      <c r="I74" s="42"/>
    </row>
    <row r="75" spans="1:9" ht="32.4" customHeight="1">
      <c r="A75" s="46"/>
      <c r="B75" s="54"/>
      <c r="C75" s="55"/>
      <c r="D75" s="18" t="s">
        <v>9</v>
      </c>
      <c r="E75" s="18"/>
      <c r="F75" s="43" t="s">
        <v>66</v>
      </c>
      <c r="G75" s="43"/>
      <c r="H75" s="16">
        <f>100*100</f>
        <v>10000</v>
      </c>
      <c r="I75" s="42"/>
    </row>
    <row r="76" spans="1:9" ht="32.4" customHeight="1">
      <c r="A76" s="47"/>
      <c r="B76" s="56"/>
      <c r="C76" s="57"/>
      <c r="D76" s="18" t="s">
        <v>39</v>
      </c>
      <c r="E76" s="18"/>
      <c r="F76" s="18" t="s">
        <v>94</v>
      </c>
      <c r="G76" s="18"/>
      <c r="H76" s="5">
        <f>800*6</f>
        <v>4800</v>
      </c>
      <c r="I76" s="42"/>
    </row>
    <row r="77" spans="1:9" ht="82.2" customHeight="1">
      <c r="A77" s="18">
        <v>8</v>
      </c>
      <c r="B77" s="19"/>
      <c r="C77" s="18" t="s">
        <v>95</v>
      </c>
      <c r="D77" s="18" t="s">
        <v>102</v>
      </c>
      <c r="E77" s="19"/>
      <c r="F77" s="21" t="s">
        <v>100</v>
      </c>
      <c r="G77" s="22"/>
      <c r="H77" s="16">
        <f>140*650</f>
        <v>91000</v>
      </c>
      <c r="I77" s="23">
        <f>H78+H79+H77</f>
        <v>158200</v>
      </c>
    </row>
    <row r="78" spans="1:9" ht="62.4" customHeight="1">
      <c r="A78" s="19"/>
      <c r="B78" s="19"/>
      <c r="C78" s="19"/>
      <c r="D78" s="18" t="s">
        <v>96</v>
      </c>
      <c r="E78" s="19"/>
      <c r="F78" s="18" t="s">
        <v>101</v>
      </c>
      <c r="G78" s="18"/>
      <c r="H78" s="16">
        <f>120*550</f>
        <v>66000</v>
      </c>
      <c r="I78" s="24"/>
    </row>
    <row r="79" spans="1:9" ht="25.8" customHeight="1" thickBot="1">
      <c r="A79" s="20"/>
      <c r="B79" s="20"/>
      <c r="C79" s="20"/>
      <c r="D79" s="44" t="s">
        <v>99</v>
      </c>
      <c r="E79" s="20"/>
      <c r="F79" s="44" t="s">
        <v>98</v>
      </c>
      <c r="G79" s="44"/>
      <c r="H79" s="12">
        <f>6*200</f>
        <v>1200</v>
      </c>
      <c r="I79" s="25"/>
    </row>
    <row r="80" spans="1:9" ht="16.2" thickBot="1">
      <c r="A80" s="13" t="s">
        <v>15</v>
      </c>
      <c r="B80" s="14"/>
      <c r="C80" s="14"/>
      <c r="D80" s="48"/>
      <c r="E80" s="48"/>
      <c r="F80" s="49"/>
      <c r="G80" s="49"/>
      <c r="H80" s="17"/>
      <c r="I80" s="15">
        <f>SUM(I9:I79)</f>
        <v>663010.5</v>
      </c>
    </row>
    <row r="81" spans="1:1">
      <c r="A81" s="2"/>
    </row>
    <row r="82" spans="1:1">
      <c r="A82" s="3"/>
    </row>
    <row r="83" spans="1:1" ht="15.6">
      <c r="A83" s="4"/>
    </row>
    <row r="84" spans="1:1" ht="15.6">
      <c r="A84" s="4"/>
    </row>
    <row r="85" spans="1:1" ht="15.6">
      <c r="A85" s="4"/>
    </row>
    <row r="86" spans="1:1" ht="15.6">
      <c r="A86" s="4"/>
    </row>
    <row r="87" spans="1:1" ht="15.6">
      <c r="A87" s="4"/>
    </row>
    <row r="88" spans="1:1" ht="15.6">
      <c r="A88" s="4"/>
    </row>
    <row r="89" spans="1:1" ht="15.6">
      <c r="A89" s="4"/>
    </row>
    <row r="90" spans="1:1" ht="15.6">
      <c r="A90" s="4"/>
    </row>
    <row r="91" spans="1:1" ht="15.6">
      <c r="A91" s="4"/>
    </row>
    <row r="92" spans="1:1" ht="15.6">
      <c r="A92" s="4"/>
    </row>
    <row r="93" spans="1:1" ht="15.6">
      <c r="A93" s="4"/>
    </row>
    <row r="94" spans="1:1" ht="15.6">
      <c r="A94" s="4"/>
    </row>
    <row r="95" spans="1:1" ht="15.6">
      <c r="A95" s="4"/>
    </row>
    <row r="96" spans="1:1" ht="15.6">
      <c r="A96" s="4"/>
    </row>
    <row r="97" spans="1:1" ht="15.6">
      <c r="A97" s="4"/>
    </row>
    <row r="98" spans="1:1" ht="15.6">
      <c r="A98" s="4"/>
    </row>
  </sheetData>
  <mergeCells count="175">
    <mergeCell ref="E2:I2"/>
    <mergeCell ref="E1:F1"/>
    <mergeCell ref="G1:I1"/>
    <mergeCell ref="B65:C76"/>
    <mergeCell ref="A5:I5"/>
    <mergeCell ref="C4:G4"/>
    <mergeCell ref="D79:E79"/>
    <mergeCell ref="F66:G66"/>
    <mergeCell ref="F67:G67"/>
    <mergeCell ref="D66:E66"/>
    <mergeCell ref="I65:I76"/>
    <mergeCell ref="D65:E65"/>
    <mergeCell ref="F65:G65"/>
    <mergeCell ref="D67:E67"/>
    <mergeCell ref="D80:E80"/>
    <mergeCell ref="F80:G80"/>
    <mergeCell ref="F68:G68"/>
    <mergeCell ref="F69:G69"/>
    <mergeCell ref="F70:G70"/>
    <mergeCell ref="F71:G71"/>
    <mergeCell ref="D68:E68"/>
    <mergeCell ref="D69:E69"/>
    <mergeCell ref="D70:E70"/>
    <mergeCell ref="D71:E71"/>
    <mergeCell ref="F76:G76"/>
    <mergeCell ref="F79:G79"/>
    <mergeCell ref="D76:E76"/>
    <mergeCell ref="A65:A76"/>
    <mergeCell ref="D73:E73"/>
    <mergeCell ref="F73:G73"/>
    <mergeCell ref="D74:E74"/>
    <mergeCell ref="F74:G74"/>
    <mergeCell ref="D75:E75"/>
    <mergeCell ref="F75:G75"/>
    <mergeCell ref="D72:E72"/>
    <mergeCell ref="F72:G72"/>
    <mergeCell ref="D78:E78"/>
    <mergeCell ref="F78:G78"/>
    <mergeCell ref="A61:B64"/>
    <mergeCell ref="C61:C64"/>
    <mergeCell ref="D62:E62"/>
    <mergeCell ref="F62:G62"/>
    <mergeCell ref="I61:I64"/>
    <mergeCell ref="D63:E63"/>
    <mergeCell ref="F63:G63"/>
    <mergeCell ref="D64:E64"/>
    <mergeCell ref="F64:G64"/>
    <mergeCell ref="D61:E61"/>
    <mergeCell ref="F61:G61"/>
    <mergeCell ref="I49:I60"/>
    <mergeCell ref="D50:E50"/>
    <mergeCell ref="D60:E60"/>
    <mergeCell ref="F60:G60"/>
    <mergeCell ref="F49:G49"/>
    <mergeCell ref="D51:E51"/>
    <mergeCell ref="D52:E52"/>
    <mergeCell ref="F52:G52"/>
    <mergeCell ref="D55:E55"/>
    <mergeCell ref="D56:E56"/>
    <mergeCell ref="D57:E57"/>
    <mergeCell ref="F55:G55"/>
    <mergeCell ref="F56:G56"/>
    <mergeCell ref="F57:G57"/>
    <mergeCell ref="I36:I48"/>
    <mergeCell ref="D37:E37"/>
    <mergeCell ref="F37:G37"/>
    <mergeCell ref="D38:E38"/>
    <mergeCell ref="D39:E40"/>
    <mergeCell ref="F39:G40"/>
    <mergeCell ref="H39:H40"/>
    <mergeCell ref="D41:E41"/>
    <mergeCell ref="D46:E46"/>
    <mergeCell ref="F46:G46"/>
    <mergeCell ref="D47:E47"/>
    <mergeCell ref="F47:G47"/>
    <mergeCell ref="D48:E48"/>
    <mergeCell ref="F48:G48"/>
    <mergeCell ref="F42:G42"/>
    <mergeCell ref="D43:E43"/>
    <mergeCell ref="F43:G43"/>
    <mergeCell ref="D44:E44"/>
    <mergeCell ref="F44:G44"/>
    <mergeCell ref="D45:E45"/>
    <mergeCell ref="F45:G45"/>
    <mergeCell ref="D36:E36"/>
    <mergeCell ref="F36:G36"/>
    <mergeCell ref="D49:E49"/>
    <mergeCell ref="A49:B60"/>
    <mergeCell ref="C49:C60"/>
    <mergeCell ref="F50:G50"/>
    <mergeCell ref="F51:G51"/>
    <mergeCell ref="D53:E53"/>
    <mergeCell ref="F53:G53"/>
    <mergeCell ref="D54:E54"/>
    <mergeCell ref="F54:G54"/>
    <mergeCell ref="D58:E58"/>
    <mergeCell ref="F58:G58"/>
    <mergeCell ref="D59:E59"/>
    <mergeCell ref="F59:G59"/>
    <mergeCell ref="A36:B48"/>
    <mergeCell ref="C36:C48"/>
    <mergeCell ref="F38:G38"/>
    <mergeCell ref="F41:G41"/>
    <mergeCell ref="D42:E42"/>
    <mergeCell ref="D22:E22"/>
    <mergeCell ref="F22:G22"/>
    <mergeCell ref="A22:B35"/>
    <mergeCell ref="C22:C35"/>
    <mergeCell ref="F28:G28"/>
    <mergeCell ref="D29:E29"/>
    <mergeCell ref="F32:G32"/>
    <mergeCell ref="I22:I35"/>
    <mergeCell ref="D23:E23"/>
    <mergeCell ref="F23:G23"/>
    <mergeCell ref="D24:E24"/>
    <mergeCell ref="F24:G24"/>
    <mergeCell ref="D25:E26"/>
    <mergeCell ref="F25:G26"/>
    <mergeCell ref="H25:H26"/>
    <mergeCell ref="D28:E28"/>
    <mergeCell ref="D33:E33"/>
    <mergeCell ref="F33:G33"/>
    <mergeCell ref="D34:E34"/>
    <mergeCell ref="F34:G34"/>
    <mergeCell ref="D35:E35"/>
    <mergeCell ref="F35:G35"/>
    <mergeCell ref="F29:G29"/>
    <mergeCell ref="D30:E30"/>
    <mergeCell ref="F30:G30"/>
    <mergeCell ref="D31:E31"/>
    <mergeCell ref="F31:G31"/>
    <mergeCell ref="D32:E32"/>
    <mergeCell ref="D27:E27"/>
    <mergeCell ref="F27:G27"/>
    <mergeCell ref="D17:E17"/>
    <mergeCell ref="F17:G17"/>
    <mergeCell ref="D13:E13"/>
    <mergeCell ref="F13:G13"/>
    <mergeCell ref="I13:I21"/>
    <mergeCell ref="F15:G15"/>
    <mergeCell ref="F16:G16"/>
    <mergeCell ref="D16:E16"/>
    <mergeCell ref="D21:E21"/>
    <mergeCell ref="F21:G21"/>
    <mergeCell ref="D18:E18"/>
    <mergeCell ref="F18:G18"/>
    <mergeCell ref="D20:E20"/>
    <mergeCell ref="F20:G20"/>
    <mergeCell ref="D15:E15"/>
    <mergeCell ref="D19:E19"/>
    <mergeCell ref="F19:G19"/>
    <mergeCell ref="D12:E12"/>
    <mergeCell ref="F12:G12"/>
    <mergeCell ref="A77:B79"/>
    <mergeCell ref="C77:C79"/>
    <mergeCell ref="D77:E77"/>
    <mergeCell ref="F77:G77"/>
    <mergeCell ref="I77:I79"/>
    <mergeCell ref="A7:B8"/>
    <mergeCell ref="C7:C8"/>
    <mergeCell ref="D7:E8"/>
    <mergeCell ref="F7:G8"/>
    <mergeCell ref="I7:I8"/>
    <mergeCell ref="A9:B12"/>
    <mergeCell ref="C9:C12"/>
    <mergeCell ref="D9:E10"/>
    <mergeCell ref="F9:G10"/>
    <mergeCell ref="H9:H10"/>
    <mergeCell ref="I9:I12"/>
    <mergeCell ref="D11:E11"/>
    <mergeCell ref="F11:G11"/>
    <mergeCell ref="A13:B21"/>
    <mergeCell ref="C13:C21"/>
    <mergeCell ref="D14:E14"/>
    <mergeCell ref="F14:G14"/>
  </mergeCells>
  <pageMargins left="0.70866141732283472" right="0.70866141732283472" top="0.74803149606299213" bottom="0.74803149606299213" header="0.31496062992125984" footer="0.31496062992125984"/>
  <pageSetup paperSize="9" scale="79" fitToHeight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2012-04-06T08:53:52Z</dcterms:modified>
</cp:coreProperties>
</file>