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calcPr calcId="124519"/>
</workbook>
</file>

<file path=xl/calcChain.xml><?xml version="1.0" encoding="utf-8"?>
<calcChain xmlns="http://schemas.openxmlformats.org/spreadsheetml/2006/main">
  <c r="A18" i="1"/>
  <c r="A19" s="1"/>
  <c r="A20" s="1"/>
  <c r="E18"/>
  <c r="F18" s="1"/>
  <c r="A10"/>
  <c r="A11" s="1"/>
  <c r="A12" s="1"/>
  <c r="A13" s="1"/>
  <c r="A14" s="1"/>
  <c r="A15" s="1"/>
  <c r="A16" s="1"/>
  <c r="A17" s="1"/>
  <c r="A9"/>
  <c r="E10"/>
  <c r="F10" s="1"/>
  <c r="E11"/>
  <c r="F11" s="1"/>
  <c r="E15"/>
  <c r="F15" s="1"/>
  <c r="E13"/>
  <c r="F13" s="1"/>
  <c r="E20"/>
  <c r="E16" l="1"/>
  <c r="F16" s="1"/>
  <c r="E17"/>
  <c r="F17" s="1"/>
  <c r="E19"/>
  <c r="E14"/>
  <c r="F14" s="1"/>
  <c r="E12" l="1"/>
  <c r="F12" s="1"/>
  <c r="C28"/>
  <c r="C31" s="1"/>
  <c r="E9"/>
  <c r="E8"/>
  <c r="F19" l="1"/>
  <c r="F20"/>
  <c r="F9"/>
  <c r="F8"/>
  <c r="F21"/>
  <c r="F22" s="1"/>
  <c r="F23" s="1"/>
  <c r="F24" s="1"/>
  <c r="C35" l="1"/>
</calcChain>
</file>

<file path=xl/sharedStrings.xml><?xml version="1.0" encoding="utf-8"?>
<sst xmlns="http://schemas.openxmlformats.org/spreadsheetml/2006/main" count="46" uniqueCount="40">
  <si>
    <t>№№ п/п</t>
  </si>
  <si>
    <t>Статьи затрат</t>
  </si>
  <si>
    <t xml:space="preserve">Обоснование начальной (максимальной) цены гражданско-правового договора 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</si>
  <si>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</si>
  <si>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</si>
  <si>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</si>
  <si>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</si>
  <si>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</si>
  <si>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</si>
  <si>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</si>
  <si>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</si>
  <si>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Техник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</si>
  <si>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</si>
  <si>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</si>
  <si>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</si>
  <si>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</si>
  <si>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</si>
  <si>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ИТОГО, по трудозатратам,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</si>
  <si>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</si>
  <si>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</si>
  <si>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</si>
  <si>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</si>
  <si>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</si>
  <si>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Смета № 3</t>
  </si>
  <si>
    <t>Инженер по работе с ГИС</t>
  </si>
  <si>
    <t>Инженер-строитель по специальности "Водоснабжение и водоотведение"</t>
  </si>
  <si>
    <t>Инженер-строитель по специальности "Теплоснабжение"</t>
  </si>
  <si>
    <t>Инженер-электрик</t>
  </si>
  <si>
    <t>Инженер-строитель по специальности "Газоснабжение"</t>
  </si>
  <si>
    <t>накладные расчитаны с учетом запросов в сетевые компании</t>
  </si>
  <si>
    <t>***</t>
  </si>
  <si>
    <t>расчитано ресурсным методом</t>
  </si>
  <si>
    <t>Накладные расходы*** (30 %), руб.</t>
  </si>
  <si>
    <t>ИТОГО, начальная (максимальная) цена гражданского договора составляет (Итого, затрат по смете № 1 +Итого, затрат по смете № 2 + Итого затрат по смете № 3), рублей</t>
  </si>
  <si>
    <t xml:space="preserve">Итого: </t>
  </si>
  <si>
    <t>Итого, начальная (макисмальная) цена гражданско-правового договора: шесть миллионов шестьсот девяносто девять тысяч шестьсот двадцать шесть рублей 00 копеек.</t>
  </si>
  <si>
    <t>Директор МБУ "БГП"</t>
  </si>
  <si>
    <t>А.В.Головин</t>
  </si>
  <si>
    <r>
      <t xml:space="preserve">Приложение № </t>
    </r>
    <r>
      <rPr>
        <sz val="11"/>
        <color theme="1"/>
        <rFont val="Calibri"/>
        <family val="2"/>
        <charset val="204"/>
        <scheme val="minor"/>
      </rPr>
      <t>6 к  документации об открытом аукционе в элекронном виде</t>
    </r>
  </si>
  <si>
    <r>
      <t xml:space="preserve">Итого по смете: </t>
    </r>
    <r>
      <rPr>
        <b/>
        <sz val="11"/>
        <color theme="1"/>
        <rFont val="Calibri"/>
        <family val="2"/>
        <charset val="204"/>
        <scheme val="minor"/>
      </rPr>
      <t>Два миллиона двести семьдесят шесть тысяч восемьсот восемьдесят шесть рублей</t>
    </r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</si>
</sst>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2" borderId="1" xfId="0" applyFont="1" applyFill="1" applyBorder="1" applyAlignment="1">
      <alignment horizontal="left" vertical="center" wrapText="1"/>
    </xf>
    <xf numFmtId="1" fontId="0" fillId="0" borderId="0" xfId="0" applyNumberFormat="1"/>
    <xf numFmtId="1" fontId="0" fillId="0" borderId="0" xfId="0" applyNumberFormat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3" fontId="0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right"/>
    </xf>
    <xf numFmtId="0" fontId="0" fillId="3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86;&#1089;&#1085;&#1086;&#1074;&#1072;&#1085;&#1080;&#1077;%20&#1053;&#1052;&#1062;_&#1089;&#1084;&#1077;&#1090;&#1072;%20&#8470;%2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86;&#1089;&#1085;&#1086;&#1074;&#1072;&#1085;&#1080;&#1077;%20&#1053;&#1052;&#1062;_&#1089;&#1084;&#1077;&#1090;&#1072;%20&#8470;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мета № 1"/>
    </sheetNames>
    <sheetDataSet>
      <sheetData sheetId="0">
        <row r="22">
          <cell r="Q22">
            <v>3544242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7">
          <cell r="F17">
            <v>878498.2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9"/>
  <sheetViews>
    <sheetView tabSelected="1" topLeftCell="A13" workbookViewId="0">
      <selection activeCell="B40" sqref="B40"/>
    </sheetView>
  </sheetViews>
  <sheetFormatPr defaultRowHeight="15"/>
  <cols>
    <col min="1" max="1" width="4.7109375" customWidth="1"/>
    <col min="2" max="2" width="36.42578125" customWidth="1"/>
    <col min="3" max="3" width="10.5703125" customWidth="1"/>
    <col min="5" max="5" width="10" customWidth="1"/>
    <col min="6" max="6" width="17.42578125" customWidth="1"/>
    <col min="7" max="7" width="10.7109375" customWidth="1"/>
  </cols>
  <sheetData>
    <row r="1" spans="1:15" s="32" customFormat="1">
      <c r="B1" s="33" t="s">
        <v>38</v>
      </c>
      <c r="C1" s="34"/>
      <c r="D1" s="34"/>
      <c r="E1" s="34"/>
      <c r="F1" s="34"/>
    </row>
    <row r="2" spans="1:15" ht="23.25" customHeight="1">
      <c r="B2" s="28" t="s">
        <v>2</v>
      </c>
      <c r="C2" s="28"/>
      <c r="D2" s="28"/>
      <c r="E2" s="28"/>
      <c r="F2" s="28"/>
    </row>
    <row r="3" spans="1:15">
      <c r="B3" s="29" t="s">
        <v>23</v>
      </c>
      <c r="C3" s="29"/>
      <c r="D3" s="29"/>
      <c r="E3" s="29"/>
      <c r="F3" s="29"/>
    </row>
    <row r="4" spans="1:15">
      <c r="B4" s="1"/>
    </row>
    <row r="5" spans="1:15" ht="45">
      <c r="A5" s="4" t="s">
        <v>0</v>
      </c>
      <c r="B5" s="17" t="s">
        <v>1</v>
      </c>
      <c r="C5" s="30" t="s">
        <v>5</v>
      </c>
      <c r="D5" s="30" t="s">
        <v>6</v>
      </c>
      <c r="E5" s="30" t="s">
        <v>7</v>
      </c>
      <c r="F5" s="30" t="s">
        <v>21</v>
      </c>
      <c r="G5" s="2"/>
      <c r="H5" s="2"/>
      <c r="I5" s="2"/>
      <c r="J5" s="2"/>
    </row>
    <row r="6" spans="1:15" ht="134.25" customHeight="1">
      <c r="A6" s="4" t="s">
        <v>9</v>
      </c>
      <c r="B6" s="12" t="s">
        <v>3</v>
      </c>
      <c r="C6" s="31"/>
      <c r="D6" s="31"/>
      <c r="E6" s="31"/>
      <c r="F6" s="31"/>
      <c r="G6" s="2"/>
      <c r="H6" s="2"/>
      <c r="I6" s="2"/>
      <c r="J6" s="2"/>
      <c r="K6" s="3"/>
      <c r="L6" s="2"/>
      <c r="M6" s="2"/>
      <c r="N6" s="2"/>
      <c r="O6" s="2"/>
    </row>
    <row r="7" spans="1:15">
      <c r="A7" s="4"/>
      <c r="B7" s="6" t="s">
        <v>8</v>
      </c>
      <c r="C7" s="6"/>
      <c r="D7" s="6"/>
      <c r="E7" s="6"/>
      <c r="F7" s="6"/>
      <c r="G7" s="8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6" t="s">
        <v>10</v>
      </c>
      <c r="C8" s="14">
        <v>2000</v>
      </c>
      <c r="D8" s="14">
        <v>60</v>
      </c>
      <c r="E8" s="14">
        <f>C8*D8</f>
        <v>120000</v>
      </c>
      <c r="F8" s="14">
        <f>E8+(E8*C31/100)</f>
        <v>156240</v>
      </c>
      <c r="G8" s="8"/>
      <c r="H8" s="2"/>
      <c r="I8" s="2"/>
      <c r="J8" s="2"/>
      <c r="K8" s="3"/>
      <c r="L8" s="2"/>
      <c r="M8" s="2"/>
      <c r="N8" s="2"/>
      <c r="O8" s="2"/>
    </row>
    <row r="9" spans="1:15">
      <c r="A9" s="4">
        <f>A8+1</f>
        <v>2</v>
      </c>
      <c r="B9" s="6" t="s">
        <v>24</v>
      </c>
      <c r="C9" s="14">
        <v>1500</v>
      </c>
      <c r="D9" s="14">
        <v>60</v>
      </c>
      <c r="E9" s="14">
        <f>C9*D9</f>
        <v>90000</v>
      </c>
      <c r="F9" s="14">
        <f>E9+(E9*C31/100)</f>
        <v>117180</v>
      </c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f t="shared" ref="A10:A20" si="0">A9+1</f>
        <v>3</v>
      </c>
      <c r="B10" s="6" t="s">
        <v>24</v>
      </c>
      <c r="C10" s="14">
        <v>1500</v>
      </c>
      <c r="D10" s="14">
        <v>60</v>
      </c>
      <c r="E10" s="14">
        <f t="shared" ref="E10:E11" si="1">C10*D10</f>
        <v>90000</v>
      </c>
      <c r="F10" s="14">
        <f>E10+(E10*C31/100)</f>
        <v>117180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0"/>
        <v>4</v>
      </c>
      <c r="B11" s="6" t="s">
        <v>24</v>
      </c>
      <c r="C11" s="14">
        <v>1500</v>
      </c>
      <c r="D11" s="14">
        <v>60</v>
      </c>
      <c r="E11" s="14">
        <f t="shared" si="1"/>
        <v>90000</v>
      </c>
      <c r="F11" s="14">
        <f>E11+(E11*C31/100)</f>
        <v>117180</v>
      </c>
      <c r="G11" s="8"/>
      <c r="H11" s="2"/>
      <c r="I11" s="2"/>
      <c r="J11" s="2"/>
      <c r="K11" s="3"/>
      <c r="L11" s="2"/>
      <c r="M11" s="2"/>
      <c r="N11" s="2"/>
      <c r="O11" s="2"/>
    </row>
    <row r="12" spans="1:15" ht="30">
      <c r="A12" s="4">
        <f t="shared" si="0"/>
        <v>5</v>
      </c>
      <c r="B12" s="6" t="s">
        <v>25</v>
      </c>
      <c r="C12" s="14">
        <v>1500</v>
      </c>
      <c r="D12" s="14">
        <v>60</v>
      </c>
      <c r="E12" s="14">
        <f>C12*D12</f>
        <v>90000</v>
      </c>
      <c r="F12" s="14">
        <f>E12+(E12*C31/100)</f>
        <v>117180</v>
      </c>
      <c r="G12" s="8"/>
      <c r="H12" s="2"/>
      <c r="I12" s="2"/>
      <c r="J12" s="2"/>
      <c r="K12" s="3"/>
      <c r="L12" s="2"/>
      <c r="M12" s="2"/>
      <c r="N12" s="2"/>
      <c r="O12" s="2"/>
    </row>
    <row r="13" spans="1:15" ht="30">
      <c r="A13" s="4">
        <f t="shared" si="0"/>
        <v>6</v>
      </c>
      <c r="B13" s="6" t="s">
        <v>25</v>
      </c>
      <c r="C13" s="14">
        <v>1500</v>
      </c>
      <c r="D13" s="14">
        <v>60</v>
      </c>
      <c r="E13" s="14">
        <f>C13*D13</f>
        <v>90000</v>
      </c>
      <c r="F13" s="14">
        <f>E13+(E13*C31/100)</f>
        <v>117180</v>
      </c>
      <c r="G13" s="8"/>
      <c r="H13" s="2"/>
      <c r="I13" s="2"/>
      <c r="J13" s="2"/>
      <c r="K13" s="3"/>
      <c r="L13" s="2"/>
      <c r="M13" s="2"/>
      <c r="N13" s="2"/>
      <c r="O13" s="2"/>
    </row>
    <row r="14" spans="1:15" ht="30">
      <c r="A14" s="4">
        <f t="shared" si="0"/>
        <v>7</v>
      </c>
      <c r="B14" s="6" t="s">
        <v>26</v>
      </c>
      <c r="C14" s="14">
        <v>1500</v>
      </c>
      <c r="D14" s="14">
        <v>60</v>
      </c>
      <c r="E14" s="14">
        <f>C14*D14</f>
        <v>90000</v>
      </c>
      <c r="F14" s="14">
        <f>E14+(E14*C31/100)</f>
        <v>117180</v>
      </c>
      <c r="G14" s="8"/>
      <c r="H14" s="2"/>
      <c r="I14" s="2"/>
      <c r="J14" s="2"/>
      <c r="K14" s="3"/>
      <c r="L14" s="2"/>
      <c r="M14" s="2"/>
      <c r="N14" s="2"/>
      <c r="O14" s="2"/>
    </row>
    <row r="15" spans="1:15" ht="30">
      <c r="A15" s="4">
        <f t="shared" si="0"/>
        <v>8</v>
      </c>
      <c r="B15" s="6" t="s">
        <v>26</v>
      </c>
      <c r="C15" s="14">
        <v>1500</v>
      </c>
      <c r="D15" s="14">
        <v>60</v>
      </c>
      <c r="E15" s="14">
        <f>C15*D15</f>
        <v>90000</v>
      </c>
      <c r="F15" s="14">
        <f>E15+(E15*C31/100)</f>
        <v>117180</v>
      </c>
      <c r="G15" s="8"/>
      <c r="H15" s="2"/>
      <c r="I15" s="2"/>
      <c r="J15" s="2"/>
      <c r="K15" s="3"/>
      <c r="L15" s="2"/>
      <c r="M15" s="2"/>
      <c r="N15" s="2"/>
      <c r="O15" s="2"/>
    </row>
    <row r="16" spans="1:15">
      <c r="A16" s="4">
        <f t="shared" si="0"/>
        <v>9</v>
      </c>
      <c r="B16" s="6" t="s">
        <v>27</v>
      </c>
      <c r="C16" s="14">
        <v>1500</v>
      </c>
      <c r="D16" s="14">
        <v>60</v>
      </c>
      <c r="E16" s="14">
        <f t="shared" ref="E16:E19" si="2">C16*D16</f>
        <v>90000</v>
      </c>
      <c r="F16" s="14">
        <f>E16+(E16*C31/100)</f>
        <v>117180</v>
      </c>
      <c r="G16" s="8"/>
      <c r="H16" s="2"/>
      <c r="I16" s="2"/>
      <c r="J16" s="2"/>
      <c r="K16" s="3"/>
      <c r="L16" s="2"/>
      <c r="M16" s="2"/>
      <c r="N16" s="2"/>
      <c r="O16" s="2"/>
    </row>
    <row r="17" spans="1:15" ht="30">
      <c r="A17" s="4">
        <f t="shared" si="0"/>
        <v>10</v>
      </c>
      <c r="B17" s="6" t="s">
        <v>28</v>
      </c>
      <c r="C17" s="14">
        <v>1500</v>
      </c>
      <c r="D17" s="14">
        <v>60</v>
      </c>
      <c r="E17" s="14">
        <f t="shared" si="2"/>
        <v>90000</v>
      </c>
      <c r="F17" s="14">
        <f>E17+(E17*C31/100)</f>
        <v>117180</v>
      </c>
      <c r="G17" s="8"/>
      <c r="H17" s="2"/>
      <c r="I17" s="2"/>
      <c r="J17" s="2"/>
      <c r="K17" s="3"/>
      <c r="L17" s="2"/>
      <c r="M17" s="2"/>
      <c r="N17" s="2"/>
      <c r="O17" s="2"/>
    </row>
    <row r="18" spans="1:15" ht="30">
      <c r="A18" s="4">
        <f t="shared" si="0"/>
        <v>11</v>
      </c>
      <c r="B18" s="6" t="s">
        <v>28</v>
      </c>
      <c r="C18" s="14">
        <v>1500</v>
      </c>
      <c r="D18" s="14">
        <v>60</v>
      </c>
      <c r="E18" s="14">
        <f t="shared" ref="E18" si="3">C18*D18</f>
        <v>90000</v>
      </c>
      <c r="F18" s="14">
        <f>E18+(E18*C31/100)</f>
        <v>117180</v>
      </c>
      <c r="G18" s="8"/>
      <c r="H18" s="2"/>
      <c r="I18" s="2"/>
      <c r="J18" s="2"/>
      <c r="K18" s="3"/>
      <c r="L18" s="2"/>
      <c r="M18" s="2"/>
      <c r="N18" s="2"/>
      <c r="O18" s="2"/>
    </row>
    <row r="19" spans="1:15">
      <c r="A19" s="4">
        <f t="shared" si="0"/>
        <v>12</v>
      </c>
      <c r="B19" s="6" t="s">
        <v>11</v>
      </c>
      <c r="C19" s="14">
        <v>1000</v>
      </c>
      <c r="D19" s="14">
        <v>60</v>
      </c>
      <c r="E19" s="14">
        <f t="shared" si="2"/>
        <v>60000</v>
      </c>
      <c r="F19" s="14">
        <f>E19+(E19*C31/100)</f>
        <v>78120</v>
      </c>
      <c r="G19" s="8"/>
      <c r="H19" s="2"/>
      <c r="I19" s="2"/>
      <c r="J19" s="2"/>
      <c r="K19" s="3"/>
      <c r="L19" s="2"/>
      <c r="M19" s="2"/>
      <c r="N19" s="2"/>
      <c r="O19" s="2"/>
    </row>
    <row r="20" spans="1:15">
      <c r="A20" s="4">
        <f t="shared" si="0"/>
        <v>13</v>
      </c>
      <c r="B20" s="6" t="s">
        <v>11</v>
      </c>
      <c r="C20" s="14">
        <v>1000</v>
      </c>
      <c r="D20" s="14">
        <v>60</v>
      </c>
      <c r="E20" s="14">
        <f>C20*D20</f>
        <v>60000</v>
      </c>
      <c r="F20" s="14">
        <f>E20+(E20*C31/100)</f>
        <v>78120</v>
      </c>
      <c r="G20" s="8"/>
      <c r="H20" s="2"/>
      <c r="I20" s="2"/>
      <c r="J20" s="2"/>
      <c r="K20" s="2"/>
      <c r="L20" s="2"/>
      <c r="M20" s="2"/>
      <c r="N20" s="2"/>
      <c r="O20" s="2"/>
    </row>
    <row r="21" spans="1:15">
      <c r="A21" s="6"/>
      <c r="B21" s="6" t="s">
        <v>17</v>
      </c>
      <c r="C21" s="6"/>
      <c r="D21" s="6"/>
      <c r="E21" s="6"/>
      <c r="F21" s="14">
        <f>SUM(F8:F20)</f>
        <v>1484280</v>
      </c>
      <c r="G21" s="8"/>
      <c r="H21" s="2"/>
      <c r="I21" s="2"/>
      <c r="J21" s="2"/>
      <c r="K21" s="2"/>
      <c r="L21" s="2"/>
      <c r="M21" s="2"/>
      <c r="N21" s="2"/>
      <c r="O21" s="2"/>
    </row>
    <row r="22" spans="1:15">
      <c r="A22" s="6"/>
      <c r="B22" s="6" t="s">
        <v>32</v>
      </c>
      <c r="C22" s="6"/>
      <c r="D22" s="6"/>
      <c r="E22" s="6"/>
      <c r="F22" s="15">
        <f>F21+(F21*30/100)</f>
        <v>1929564</v>
      </c>
      <c r="G22" s="8"/>
      <c r="H22" s="2"/>
      <c r="I22" s="2"/>
      <c r="J22" s="2"/>
      <c r="M22" t="s">
        <v>22</v>
      </c>
    </row>
    <row r="23" spans="1:15">
      <c r="A23" s="6"/>
      <c r="B23" s="6" t="s">
        <v>18</v>
      </c>
      <c r="C23" s="6"/>
      <c r="D23" s="6"/>
      <c r="E23" s="6"/>
      <c r="F23" s="15">
        <f>F22+(F22*18/100)</f>
        <v>2276885.52</v>
      </c>
      <c r="G23" s="8"/>
      <c r="H23" s="2"/>
      <c r="I23" s="2"/>
      <c r="J23" s="2"/>
    </row>
    <row r="24" spans="1:15">
      <c r="A24" s="11"/>
      <c r="B24" s="13" t="s">
        <v>19</v>
      </c>
      <c r="C24" s="12"/>
      <c r="D24" s="12"/>
      <c r="E24" s="12"/>
      <c r="F24" s="20">
        <f>F23</f>
        <v>2276885.52</v>
      </c>
      <c r="G24" s="8"/>
      <c r="H24" s="2"/>
      <c r="I24" s="2"/>
      <c r="J24" s="2"/>
    </row>
    <row r="25" spans="1:15">
      <c r="A25" s="8"/>
      <c r="B25" s="2"/>
      <c r="C25" s="8"/>
      <c r="D25" s="8"/>
      <c r="E25" s="8"/>
      <c r="F25" s="8"/>
      <c r="G25" s="8"/>
      <c r="H25" s="2"/>
      <c r="I25" s="2"/>
      <c r="J25" s="2"/>
    </row>
    <row r="26" spans="1:15">
      <c r="A26" s="2"/>
      <c r="B26" s="9" t="s">
        <v>20</v>
      </c>
      <c r="C26" s="2"/>
      <c r="D26" s="2"/>
      <c r="E26" s="2"/>
      <c r="F26" s="2"/>
      <c r="G26" s="2"/>
      <c r="H26" s="2"/>
      <c r="I26" s="2"/>
      <c r="J26" s="2"/>
      <c r="K26" s="2"/>
    </row>
    <row r="27" spans="1:15">
      <c r="A27" s="7" t="s">
        <v>4</v>
      </c>
      <c r="B27" t="s">
        <v>31</v>
      </c>
    </row>
    <row r="28" spans="1:15">
      <c r="A28" s="10" t="s">
        <v>12</v>
      </c>
      <c r="B28" s="6" t="s">
        <v>14</v>
      </c>
      <c r="C28" s="14">
        <f>2.9+5.1</f>
        <v>8</v>
      </c>
      <c r="D28" s="2"/>
    </row>
    <row r="29" spans="1:15">
      <c r="A29" s="2"/>
      <c r="B29" s="6" t="s">
        <v>15</v>
      </c>
      <c r="C29" s="14">
        <v>22</v>
      </c>
      <c r="D29" s="2"/>
    </row>
    <row r="30" spans="1:15" ht="30">
      <c r="A30" s="2"/>
      <c r="B30" s="6" t="s">
        <v>16</v>
      </c>
      <c r="C30" s="14">
        <v>0.2</v>
      </c>
      <c r="D30" s="2"/>
    </row>
    <row r="31" spans="1:15">
      <c r="A31" s="2"/>
      <c r="B31" s="5" t="s">
        <v>13</v>
      </c>
      <c r="C31" s="16">
        <f>C28+C29+C30</f>
        <v>30.2</v>
      </c>
      <c r="D31" s="2"/>
      <c r="F31" s="18"/>
    </row>
    <row r="32" spans="1:15">
      <c r="A32" s="7" t="s">
        <v>30</v>
      </c>
      <c r="B32" t="s">
        <v>29</v>
      </c>
    </row>
    <row r="33" spans="1:18" ht="33.75" customHeight="1">
      <c r="A33" s="25" t="s">
        <v>39</v>
      </c>
      <c r="B33" s="25"/>
      <c r="C33" s="25"/>
      <c r="D33" s="25"/>
      <c r="E33" s="25"/>
      <c r="F33" s="25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5" spans="1:18" ht="75">
      <c r="B35" s="23" t="s">
        <v>33</v>
      </c>
      <c r="C35" s="24">
        <f>F24+'[1]Смета № 1'!$Q$22+[2]Лист1!$F$17</f>
        <v>6699625.7199999997</v>
      </c>
      <c r="D35" s="19"/>
      <c r="E35" s="19"/>
    </row>
    <row r="37" spans="1:18" ht="36" customHeight="1">
      <c r="A37" s="26" t="s">
        <v>35</v>
      </c>
      <c r="B37" s="25" t="s">
        <v>34</v>
      </c>
      <c r="C37" s="25"/>
      <c r="D37" s="25"/>
      <c r="E37" s="25"/>
      <c r="F37" s="25"/>
    </row>
    <row r="38" spans="1:18">
      <c r="A38" s="25"/>
      <c r="B38" s="25"/>
      <c r="C38" s="25"/>
      <c r="D38" s="25"/>
      <c r="E38" s="25"/>
      <c r="F38" s="25"/>
    </row>
    <row r="39" spans="1:18" ht="25.5" customHeight="1">
      <c r="B39" s="21" t="s">
        <v>36</v>
      </c>
      <c r="C39" s="21"/>
      <c r="D39" s="22"/>
      <c r="E39" s="27" t="s">
        <v>37</v>
      </c>
      <c r="F39" s="27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</sheetData>
  <mergeCells count="11">
    <mergeCell ref="A33:F33"/>
    <mergeCell ref="A37:F37"/>
    <mergeCell ref="A38:F38"/>
    <mergeCell ref="E39:F39"/>
    <mergeCell ref="B1:F1"/>
    <mergeCell ref="B2:F2"/>
    <mergeCell ref="B3:F3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2013-02-01T04:28:16Z</cp:lastPrinted>
  <dcterms:created xsi:type="dcterms:W3CDTF">2012-10-19T05:12:03Z</dcterms:created>
  <dcterms:modified xsi:type="dcterms:W3CDTF">2013-02-01T06:24:55Z</dcterms:modified>
</cp:coreProperties>
</file>