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C44" i="5"/>
  <c r="C27"/>
  <c r="C26"/>
  <c r="C20"/>
  <c r="C19"/>
  <c r="C24"/>
  <c r="C23"/>
  <c r="C22"/>
  <c r="C21"/>
  <c r="C41"/>
  <c r="C39"/>
  <c r="C38"/>
  <c r="C37"/>
  <c r="C36"/>
  <c r="C35"/>
  <c r="C34"/>
  <c r="C33"/>
  <c r="C32"/>
  <c r="C31"/>
  <c r="C30"/>
  <c r="C25" l="1"/>
  <c r="D12"/>
  <c r="C42" s="1"/>
  <c r="C40"/>
</calcChain>
</file>

<file path=xl/sharedStrings.xml><?xml version="1.0" encoding="utf-8"?>
<sst xmlns="http://schemas.openxmlformats.org/spreadsheetml/2006/main" count="112" uniqueCount="91">
  <si>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</si>
  <si>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</si>
  <si>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</si>
  <si>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</si>
  <si>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</si>
  <si>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Изучение заявки</t>
  </si>
  <si>
    <t>объект</t>
  </si>
  <si>
    <t>дело</t>
  </si>
  <si>
    <t>Копирование документов</t>
  </si>
  <si>
    <t xml:space="preserve">Оформление каталога координат поворотных точек </t>
  </si>
  <si>
    <t>Обоснование</t>
  </si>
  <si>
    <t>Сборник 1989 г. том 1</t>
  </si>
  <si>
    <t>Сборник 1989 г. том 2</t>
  </si>
  <si>
    <t>Оценка точности определения площади земельного участка</t>
  </si>
  <si>
    <t>Оформление титульного листа</t>
  </si>
  <si>
    <t>Итого</t>
  </si>
  <si>
    <t>Сборник 1989 г. том 1 стр.111</t>
  </si>
  <si>
    <t>Формирование пакета документов</t>
  </si>
  <si>
    <t>Изучение материалов архива</t>
  </si>
  <si>
    <t>публикация</t>
  </si>
  <si>
    <t>по выставленным счетам</t>
  </si>
  <si>
    <t xml:space="preserve">Оформление акта согласования </t>
  </si>
  <si>
    <t>Обоснование начальной (максимальной) цены контракта</t>
  </si>
  <si>
    <t>А.В.Никулин</t>
  </si>
  <si>
    <t>Сборник 1995 г. табл. 114</t>
  </si>
  <si>
    <t>2 экз</t>
  </si>
  <si>
    <t>Всего</t>
  </si>
  <si>
    <t>Начальник отдела градостроительной подготовки  территории УТП и МР ДГА</t>
  </si>
  <si>
    <t>Утверждаю</t>
  </si>
  <si>
    <t>Подготовка и сдача документов в ФГБУ "ФКП Россреестра" по Пермскому краю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</si>
  <si>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</si>
  <si>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</si>
  <si>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</si>
  <si>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</si>
  <si>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</si>
  <si>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</si>
  <si>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</si>
  <si>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</si>
  <si>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</si>
  <si>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</si>
  <si>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</si>
  <si>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</si>
  <si>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</si>
  <si>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</si>
  <si>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</si>
  <si>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</si>
  <si>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</si>
  <si>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</si>
  <si>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 xml:space="preserve"> 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</si>
  <si>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</si>
  <si>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</si>
  <si>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</si>
  <si>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</si>
  <si>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</si>
  <si>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</si>
  <si>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</si>
  <si>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</si>
  <si>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</si>
  <si>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</si>
  <si>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</si>
  <si>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>(1183*0.12*0.9+161*D9)*1,22*14,4</t>
  </si>
  <si>
    <t>(0,895*1+0,693*3)*1,35*100/30*1,22*41,26</t>
  </si>
  <si>
    <t>(0,895*1,22*41,26)*2*1,35*100/30</t>
  </si>
  <si>
    <t>(0,895*1,22*41,26)*3*1,35*100/30</t>
  </si>
  <si>
    <t>(0,895*1+0,693*1)*1,35*100/30*1,22*41,26</t>
  </si>
  <si>
    <t>(2,025+0,945+0,09*6)*1,22*41,26</t>
  </si>
  <si>
    <t>(0,895*1)*1,35*100/30*1,22*41,26+(0,945+0,09*2)*1,22*41,26</t>
  </si>
  <si>
    <t>(0,895*1)*1,35*100/30*1,22*41,26,67+(0,945+0,09*2)*1,22*41,26</t>
  </si>
  <si>
    <t>(0,895*1)*1,35*100/30*1,22*41,26+(0,945+0,09*6)*1,22*41,26</t>
  </si>
  <si>
    <t>(0,895*1,22*41,26)*4*1,35*100/30</t>
  </si>
  <si>
    <t>(0,895*1,22*41,26)*1,5*1,35*100/30</t>
  </si>
  <si>
    <t>S уч.*(4824*0,5*0,85*1,4)*1,3</t>
  </si>
  <si>
    <t>Приложение № 3 к документации об открытом аукционе в электронной форме</t>
  </si>
  <si>
    <t>Начальник департамента</t>
  </si>
  <si>
    <t>градостроительства и архитектуры</t>
  </si>
  <si>
    <t>администрации города Перми</t>
  </si>
  <si>
    <t>__________________Д.Ю.Лапшин</t>
  </si>
  <si>
    <t>3,4- коэффициент., который меняется в формуле по установлению границ з.у. в зависиммости от поворотных точек</t>
  </si>
  <si>
    <t>Составление пояснительной записки</t>
  </si>
  <si>
    <t xml:space="preserve">Расценка, в.т.ч. НДС </t>
  </si>
  <si>
    <t>Стоимость вполнения работ одного участка= 214 735,12/16 участков = 13 420,95 руб.</t>
  </si>
  <si>
    <t>Смета на выполнение работ  по формированию 16 земельных участков для проведения торгов по земельным участкам (земельные  участки расположены  по ул. Сельскохозяйственной, Пролетарской, Восстания в Мотовилихинском  районе города Перми) для  индивидуального жилищного строительства</t>
  </si>
  <si>
    <t>I этап</t>
  </si>
  <si>
    <t xml:space="preserve">1.1.Топографическая съемка </t>
  </si>
  <si>
    <t>II этап</t>
  </si>
  <si>
    <t xml:space="preserve">2.1. Подготовка межевого плана </t>
  </si>
  <si>
    <t>2.2.Согласование границ со смежными землепользователями, согласование городской земли</t>
  </si>
  <si>
    <t>2.3.Установление границ земельного участка на местности</t>
  </si>
  <si>
    <t>1.2.Согласование топографических планов с эксплуатирующими сетевыми организациями</t>
  </si>
  <si>
    <t>ИТОГО I этап</t>
  </si>
  <si>
    <t>ИТОГО II этап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</si>
</sst>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р_."/>
    <numFmt numFmtId="165" formatCode="_-* #,##0.000_р_._-;\-* #,##0.000_р_._-;_-* &quot;-&quot;??_р_._-;_-@_-"/>
    <numFmt numFmtId="166" formatCode="_-* #,##0.000_р_._-;\-* #,##0.000_р_._-;_-* &quot;-&quot;???_р_._-;_-@_-"/>
  </numFmts>
  <fonts count="10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3" fontId="3" fillId="0" borderId="0" xfId="1" applyFont="1" applyAlignment="1">
      <alignment wrapText="1"/>
    </xf>
    <xf numFmtId="43" fontId="2" fillId="0" borderId="0" xfId="1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164" fontId="8" fillId="2" borderId="0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7" fillId="2" borderId="0" xfId="0" applyFont="1" applyFill="1" applyBorder="1" applyAlignment="1">
      <alignment horizontal="center" vertical="top" wrapText="1"/>
    </xf>
    <xf numFmtId="166" fontId="6" fillId="0" borderId="2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"/>
  <sheetViews>
    <sheetView tabSelected="1" topLeftCell="A28" workbookViewId="0">
      <selection activeCell="D56" sqref="D55:D56"/>
    </sheetView>
  </sheetViews>
  <sheetFormatPr defaultRowHeight="12.75"/>
  <cols>
    <col min="1" max="1" width="38.42578125" style="9" customWidth="1"/>
    <col min="2" max="2" width="10.5703125" style="9" customWidth="1"/>
    <col min="3" max="3" width="13" style="10" customWidth="1"/>
    <col min="4" max="4" width="51.85546875" style="9" customWidth="1"/>
    <col min="5" max="5" width="29" style="9" customWidth="1"/>
    <col min="6" max="6" width="9.140625" style="3"/>
    <col min="7" max="7" width="12.42578125" style="3" bestFit="1" customWidth="1"/>
    <col min="8" max="8" width="10.5703125" style="3" bestFit="1" customWidth="1"/>
    <col min="9" max="9" width="9.140625" style="3"/>
    <col min="10" max="10" width="13.7109375" style="3" customWidth="1"/>
    <col min="11" max="16384" width="9.140625" style="3"/>
  </cols>
  <sheetData>
    <row r="1" spans="1:5" ht="15">
      <c r="A1" s="19"/>
      <c r="B1" s="19"/>
      <c r="C1" s="20"/>
      <c r="D1" s="43" t="s">
        <v>72</v>
      </c>
      <c r="E1" s="43"/>
    </row>
    <row r="2" spans="1:5" ht="15">
      <c r="A2" s="35"/>
      <c r="B2" s="35"/>
      <c r="C2" s="20"/>
      <c r="D2" s="43" t="s">
        <v>22</v>
      </c>
      <c r="E2" s="43"/>
    </row>
    <row r="3" spans="1:5" ht="15">
      <c r="A3" s="19"/>
      <c r="B3" s="19"/>
      <c r="C3" s="20"/>
      <c r="D3" s="19"/>
      <c r="E3" s="19"/>
    </row>
    <row r="4" spans="1:5" ht="15">
      <c r="A4" s="21"/>
      <c r="B4" s="19"/>
      <c r="C4" s="20"/>
      <c r="D4" s="42" t="s">
        <v>28</v>
      </c>
      <c r="E4" s="43"/>
    </row>
    <row r="5" spans="1:5" ht="15">
      <c r="A5" s="21"/>
      <c r="B5" s="19"/>
      <c r="C5" s="20"/>
      <c r="D5" s="43" t="s">
        <v>73</v>
      </c>
      <c r="E5" s="43"/>
    </row>
    <row r="6" spans="1:5" ht="15">
      <c r="A6" s="21"/>
      <c r="B6" s="19"/>
      <c r="C6" s="20"/>
      <c r="D6" s="43" t="s">
        <v>74</v>
      </c>
      <c r="E6" s="43"/>
    </row>
    <row r="7" spans="1:5" ht="15">
      <c r="A7" s="21"/>
      <c r="B7" s="19"/>
      <c r="C7" s="20"/>
      <c r="D7" s="43" t="s">
        <v>75</v>
      </c>
      <c r="E7" s="43"/>
    </row>
    <row r="8" spans="1:5" ht="15">
      <c r="A8" s="21"/>
      <c r="B8" s="19"/>
      <c r="C8" s="20"/>
      <c r="D8" s="43" t="s">
        <v>76</v>
      </c>
      <c r="E8" s="43"/>
    </row>
    <row r="9" spans="1:5" ht="12.75" customHeight="1">
      <c r="A9" s="19"/>
      <c r="B9" s="19"/>
      <c r="C9" s="20"/>
      <c r="D9" s="43" t="s">
        <v>42</v>
      </c>
      <c r="E9" s="43"/>
    </row>
    <row r="10" spans="1:5" ht="12.75" customHeight="1">
      <c r="A10" s="19"/>
      <c r="B10" s="19"/>
      <c r="C10" s="20"/>
      <c r="D10" s="19"/>
      <c r="E10" s="19"/>
    </row>
    <row r="11" spans="1:5" s="2" customFormat="1" ht="69" customHeight="1">
      <c r="A11" s="37" t="s">
        <v>81</v>
      </c>
      <c r="B11" s="37"/>
      <c r="C11" s="37"/>
      <c r="D11" s="37"/>
      <c r="E11" s="37"/>
    </row>
    <row r="12" spans="1:5" s="8" customFormat="1" ht="14.25" customHeight="1">
      <c r="A12" s="22" t="s">
        <v>59</v>
      </c>
      <c r="B12" s="22" t="s">
        <v>30</v>
      </c>
      <c r="C12" s="23">
        <v>1.95</v>
      </c>
      <c r="D12" s="24">
        <f>1+0.08*(30)</f>
        <v>3.4</v>
      </c>
      <c r="E12" s="24"/>
    </row>
    <row r="13" spans="1:5" s="8" customFormat="1" ht="14.25" customHeight="1">
      <c r="A13" s="22"/>
      <c r="B13" s="22"/>
      <c r="C13" s="23"/>
      <c r="D13" s="24"/>
      <c r="E13" s="24"/>
    </row>
    <row r="14" spans="1:5" s="1" customFormat="1" ht="14.25" customHeight="1">
      <c r="A14" s="39" t="s">
        <v>77</v>
      </c>
      <c r="B14" s="39"/>
      <c r="C14" s="39"/>
      <c r="D14" s="39"/>
      <c r="E14" s="39"/>
    </row>
    <row r="15" spans="1:5" s="1" customFormat="1" ht="31.5" customHeight="1">
      <c r="A15" s="25" t="s">
        <v>0</v>
      </c>
      <c r="B15" s="25" t="s">
        <v>1</v>
      </c>
      <c r="C15" s="26" t="s">
        <v>79</v>
      </c>
      <c r="D15" s="25" t="s">
        <v>4</v>
      </c>
      <c r="E15" s="25" t="s">
        <v>10</v>
      </c>
    </row>
    <row r="16" spans="1:5" s="1" customFormat="1" ht="19.5" customHeight="1">
      <c r="A16" s="25" t="s">
        <v>82</v>
      </c>
      <c r="B16" s="25"/>
      <c r="C16" s="26"/>
      <c r="D16" s="25"/>
      <c r="E16" s="25"/>
    </row>
    <row r="17" spans="1:7" s="1" customFormat="1" ht="48" customHeight="1">
      <c r="A17" s="25" t="s">
        <v>83</v>
      </c>
      <c r="B17" s="18"/>
      <c r="C17" s="26"/>
      <c r="D17" s="18"/>
      <c r="E17" s="18" t="s">
        <v>37</v>
      </c>
    </row>
    <row r="18" spans="1:7" s="1" customFormat="1" ht="65.25" customHeight="1">
      <c r="A18" s="18" t="s">
        <v>46</v>
      </c>
      <c r="B18" s="18"/>
      <c r="C18" s="27"/>
      <c r="D18" s="18"/>
      <c r="E18" s="18"/>
    </row>
    <row r="19" spans="1:7" s="1" customFormat="1" ht="17.25" customHeight="1">
      <c r="A19" s="18" t="s">
        <v>43</v>
      </c>
      <c r="B19" s="18" t="s">
        <v>30</v>
      </c>
      <c r="C19" s="27">
        <f>(C12*4824*0.5*0.85*1.4*1.3)*1.18*3.66</f>
        <v>31424.278944239995</v>
      </c>
      <c r="D19" s="18" t="s">
        <v>71</v>
      </c>
      <c r="E19" s="18" t="s">
        <v>54</v>
      </c>
    </row>
    <row r="20" spans="1:7" s="1" customFormat="1" ht="18" customHeight="1">
      <c r="A20" s="18" t="s">
        <v>44</v>
      </c>
      <c r="B20" s="18" t="s">
        <v>30</v>
      </c>
      <c r="C20" s="27">
        <f>(C12*1559*0.5*1.2)*1.18*3.66</f>
        <v>7877.6207639999984</v>
      </c>
      <c r="D20" s="18" t="s">
        <v>56</v>
      </c>
      <c r="E20" s="18" t="s">
        <v>50</v>
      </c>
    </row>
    <row r="21" spans="1:7" s="1" customFormat="1" ht="18" customHeight="1">
      <c r="A21" s="18" t="s">
        <v>31</v>
      </c>
      <c r="B21" s="18" t="s">
        <v>32</v>
      </c>
      <c r="C21" s="27">
        <f>(1*1074*0.85)*1.18*3.66</f>
        <v>3942.6325200000001</v>
      </c>
      <c r="D21" s="18" t="s">
        <v>33</v>
      </c>
      <c r="E21" s="18" t="s">
        <v>52</v>
      </c>
    </row>
    <row r="22" spans="1:7" s="1" customFormat="1" ht="17.25" customHeight="1">
      <c r="A22" s="18" t="s">
        <v>34</v>
      </c>
      <c r="B22" s="18" t="s">
        <v>35</v>
      </c>
      <c r="C22" s="27">
        <f>(11.25*19.33)*1.18*3.66</f>
        <v>939.17704499999979</v>
      </c>
      <c r="D22" s="18" t="s">
        <v>38</v>
      </c>
      <c r="E22" s="18" t="s">
        <v>53</v>
      </c>
    </row>
    <row r="23" spans="1:7" s="1" customFormat="1" ht="17.25" customHeight="1">
      <c r="A23" s="18" t="s">
        <v>36</v>
      </c>
      <c r="B23" s="18" t="s">
        <v>35</v>
      </c>
      <c r="C23" s="27">
        <f>(6*2.5*21.5)*1.18*3.66</f>
        <v>1392.8129999999999</v>
      </c>
      <c r="D23" s="18" t="s">
        <v>39</v>
      </c>
      <c r="E23" s="18" t="s">
        <v>49</v>
      </c>
    </row>
    <row r="24" spans="1:7" s="1" customFormat="1" ht="22.5" customHeight="1">
      <c r="A24" s="18" t="s">
        <v>45</v>
      </c>
      <c r="B24" s="18" t="s">
        <v>35</v>
      </c>
      <c r="C24" s="27">
        <f>(8*26.59)*1.18*3.66</f>
        <v>918.69513599999993</v>
      </c>
      <c r="D24" s="18" t="s">
        <v>40</v>
      </c>
      <c r="E24" s="18" t="s">
        <v>51</v>
      </c>
    </row>
    <row r="25" spans="1:7" s="1" customFormat="1" ht="31.5" customHeight="1">
      <c r="A25" s="25" t="s">
        <v>47</v>
      </c>
      <c r="B25" s="25"/>
      <c r="C25" s="26">
        <f>SUM(C19:C24)</f>
        <v>46495.217409239995</v>
      </c>
      <c r="D25" s="18" t="s">
        <v>55</v>
      </c>
      <c r="E25" s="18" t="s">
        <v>41</v>
      </c>
    </row>
    <row r="26" spans="1:7" s="1" customFormat="1" ht="44.25" customHeight="1">
      <c r="A26" s="25" t="s">
        <v>88</v>
      </c>
      <c r="B26" s="25"/>
      <c r="C26" s="26">
        <f>2500*1.18</f>
        <v>2950</v>
      </c>
      <c r="D26" s="18" t="s">
        <v>20</v>
      </c>
      <c r="E26" s="18"/>
    </row>
    <row r="27" spans="1:7" s="1" customFormat="1" ht="18" customHeight="1">
      <c r="A27" s="25" t="s">
        <v>89</v>
      </c>
      <c r="B27" s="25"/>
      <c r="C27" s="26">
        <f>C25+C26</f>
        <v>49445.217409239995</v>
      </c>
      <c r="D27" s="18"/>
      <c r="E27" s="18"/>
    </row>
    <row r="28" spans="1:7" s="1" customFormat="1" ht="19.5" customHeight="1">
      <c r="A28" s="25" t="s">
        <v>84</v>
      </c>
      <c r="B28" s="25"/>
      <c r="C28" s="26"/>
      <c r="D28" s="18"/>
      <c r="E28" s="18"/>
    </row>
    <row r="29" spans="1:7" s="1" customFormat="1" ht="15.75" customHeight="1">
      <c r="A29" s="25" t="s">
        <v>85</v>
      </c>
      <c r="B29" s="25"/>
      <c r="C29" s="26"/>
      <c r="D29" s="25"/>
      <c r="E29" s="25"/>
    </row>
    <row r="30" spans="1:7" s="4" customFormat="1" ht="17.25" customHeight="1">
      <c r="A30" s="18" t="s">
        <v>17</v>
      </c>
      <c r="B30" s="18" t="s">
        <v>2</v>
      </c>
      <c r="C30" s="27">
        <f>((0.895*1+0.693*3)*1.35*100/30*1.22*41.26)*1.18</f>
        <v>794.92204216799985</v>
      </c>
      <c r="D30" s="18" t="s">
        <v>61</v>
      </c>
      <c r="E30" s="18" t="s">
        <v>11</v>
      </c>
      <c r="G30" s="16"/>
    </row>
    <row r="31" spans="1:7" s="1" customFormat="1" ht="13.5" customHeight="1">
      <c r="A31" s="18" t="s">
        <v>5</v>
      </c>
      <c r="B31" s="18" t="s">
        <v>6</v>
      </c>
      <c r="C31" s="27">
        <f>((0.895*1.22*41.26)*2*1.35*100/30)*1.18</f>
        <v>478.45005228000002</v>
      </c>
      <c r="D31" s="18" t="s">
        <v>62</v>
      </c>
      <c r="E31" s="18" t="s">
        <v>12</v>
      </c>
      <c r="G31" s="17"/>
    </row>
    <row r="32" spans="1:7" s="1" customFormat="1" ht="15">
      <c r="A32" s="18" t="s">
        <v>18</v>
      </c>
      <c r="B32" s="18" t="s">
        <v>7</v>
      </c>
      <c r="C32" s="27">
        <f>((0.895*1.22*41.26)*3*1.35*100/30)*1.18</f>
        <v>717.67507842000009</v>
      </c>
      <c r="D32" s="18" t="s">
        <v>63</v>
      </c>
      <c r="E32" s="18" t="s">
        <v>11</v>
      </c>
      <c r="G32" s="17"/>
    </row>
    <row r="33" spans="1:12" s="1" customFormat="1" ht="15" customHeight="1">
      <c r="A33" s="18" t="s">
        <v>8</v>
      </c>
      <c r="B33" s="18" t="s">
        <v>7</v>
      </c>
      <c r="C33" s="27">
        <f>((0.895*1+0.693*1)*1.35*100/30*1.22*41.26)*1.18</f>
        <v>424.45736481599994</v>
      </c>
      <c r="D33" s="18" t="s">
        <v>64</v>
      </c>
      <c r="E33" s="18" t="s">
        <v>11</v>
      </c>
      <c r="G33" s="17"/>
    </row>
    <row r="34" spans="1:12" s="1" customFormat="1" ht="15">
      <c r="A34" s="18" t="s">
        <v>21</v>
      </c>
      <c r="B34" s="18" t="s">
        <v>25</v>
      </c>
      <c r="C34" s="27">
        <f>((2.025+0.945+0.09*6)*1.22*41.26)*1.18</f>
        <v>208.48661495999994</v>
      </c>
      <c r="D34" s="18" t="s">
        <v>65</v>
      </c>
      <c r="E34" s="18" t="s">
        <v>11</v>
      </c>
      <c r="G34" s="17"/>
    </row>
    <row r="35" spans="1:12" s="1" customFormat="1" ht="30" customHeight="1">
      <c r="A35" s="18" t="s">
        <v>9</v>
      </c>
      <c r="B35" s="18" t="s">
        <v>25</v>
      </c>
      <c r="C35" s="27">
        <f>((0.895*1)*1.35*100/30*1.22*41.26+(0.945+0.09*2)*1.22*41.26)*1.18</f>
        <v>306.04765913999995</v>
      </c>
      <c r="D35" s="18" t="s">
        <v>66</v>
      </c>
      <c r="E35" s="18" t="s">
        <v>16</v>
      </c>
      <c r="G35" s="17"/>
    </row>
    <row r="36" spans="1:12" s="1" customFormat="1" ht="31.5" customHeight="1">
      <c r="A36" s="18" t="s">
        <v>13</v>
      </c>
      <c r="B36" s="18" t="s">
        <v>25</v>
      </c>
      <c r="C36" s="27">
        <f>((0.895*1)*1.35*100/30*1.22*41.26+(0.945+0.09*2)*1.22*41.26)*1.18</f>
        <v>306.04765913999995</v>
      </c>
      <c r="D36" s="18" t="s">
        <v>67</v>
      </c>
      <c r="E36" s="18" t="s">
        <v>16</v>
      </c>
      <c r="G36" s="17"/>
    </row>
    <row r="37" spans="1:12" s="1" customFormat="1" ht="17.25" customHeight="1">
      <c r="A37" s="18" t="s">
        <v>78</v>
      </c>
      <c r="B37" s="18" t="s">
        <v>25</v>
      </c>
      <c r="C37" s="27">
        <f>((0.895*1)*1.35*100/30*1.22*41.26+(0.945+0.09*6)*1.22*41.26)*1.18</f>
        <v>327.43090169999999</v>
      </c>
      <c r="D37" s="18" t="s">
        <v>68</v>
      </c>
      <c r="E37" s="18" t="s">
        <v>16</v>
      </c>
      <c r="G37" s="17"/>
    </row>
    <row r="38" spans="1:12" s="1" customFormat="1" ht="19.5" customHeight="1">
      <c r="A38" s="18" t="s">
        <v>14</v>
      </c>
      <c r="B38" s="18" t="s">
        <v>25</v>
      </c>
      <c r="C38" s="27">
        <f>((0.895*1.22*41.26)*4*1.35*100/30)*1.18</f>
        <v>956.90010456000005</v>
      </c>
      <c r="D38" s="18" t="s">
        <v>69</v>
      </c>
      <c r="E38" s="18" t="s">
        <v>16</v>
      </c>
      <c r="G38" s="17"/>
    </row>
    <row r="39" spans="1:12" s="1" customFormat="1" ht="36" customHeight="1">
      <c r="A39" s="18" t="s">
        <v>29</v>
      </c>
      <c r="B39" s="18" t="s">
        <v>7</v>
      </c>
      <c r="C39" s="27">
        <f>((0.895*1.22*41.26)*1.5*1.35*100/30)*1.18</f>
        <v>358.83753921000005</v>
      </c>
      <c r="D39" s="18" t="s">
        <v>70</v>
      </c>
      <c r="E39" s="18" t="s">
        <v>11</v>
      </c>
      <c r="G39" s="17"/>
    </row>
    <row r="40" spans="1:12" s="1" customFormat="1" ht="15.75" customHeight="1">
      <c r="A40" s="25" t="s">
        <v>15</v>
      </c>
      <c r="B40" s="18"/>
      <c r="C40" s="26">
        <f>SUM(C30:C39)*16</f>
        <v>78068.080262303993</v>
      </c>
      <c r="D40" s="18"/>
      <c r="E40" s="18"/>
      <c r="G40" s="17"/>
      <c r="H40" s="14"/>
    </row>
    <row r="41" spans="1:12" s="1" customFormat="1" ht="53.25" customHeight="1">
      <c r="A41" s="25" t="s">
        <v>86</v>
      </c>
      <c r="B41" s="18" t="s">
        <v>19</v>
      </c>
      <c r="C41" s="28">
        <f>3878.47*16*1.18</f>
        <v>73225.513599999991</v>
      </c>
      <c r="D41" s="18" t="s">
        <v>20</v>
      </c>
      <c r="E41" s="18"/>
      <c r="G41" s="17"/>
    </row>
    <row r="42" spans="1:12" s="1" customFormat="1" ht="32.25" customHeight="1">
      <c r="A42" s="25" t="s">
        <v>87</v>
      </c>
      <c r="B42" s="18" t="s">
        <v>2</v>
      </c>
      <c r="C42" s="26">
        <f>((1183*0.12*0.9+161*D12)*1.22*14.4)*1.18</f>
        <v>13996.311759359998</v>
      </c>
      <c r="D42" s="18" t="s">
        <v>60</v>
      </c>
      <c r="E42" s="18" t="s">
        <v>24</v>
      </c>
      <c r="G42" s="17"/>
    </row>
    <row r="43" spans="1:12" s="1" customFormat="1" ht="18" customHeight="1">
      <c r="A43" s="25" t="s">
        <v>90</v>
      </c>
      <c r="B43" s="18"/>
      <c r="C43" s="26">
        <v>165289.9</v>
      </c>
      <c r="D43" s="18"/>
      <c r="E43" s="18"/>
      <c r="G43" s="17"/>
    </row>
    <row r="44" spans="1:12" s="1" customFormat="1" ht="14.25" customHeight="1">
      <c r="A44" s="25" t="s">
        <v>26</v>
      </c>
      <c r="B44" s="18"/>
      <c r="C44" s="26">
        <f>C27+C43</f>
        <v>214735.11740923999</v>
      </c>
      <c r="D44" s="18"/>
      <c r="E44" s="18"/>
      <c r="F44" s="40"/>
      <c r="G44" s="41"/>
      <c r="H44" s="41"/>
      <c r="J44" s="15"/>
    </row>
    <row r="45" spans="1:12" ht="15">
      <c r="A45" s="21"/>
      <c r="B45" s="21"/>
      <c r="C45" s="29"/>
      <c r="D45" s="19"/>
      <c r="E45" s="19"/>
      <c r="H45" s="6"/>
    </row>
    <row r="46" spans="1:12" ht="15">
      <c r="A46" s="44" t="s">
        <v>80</v>
      </c>
      <c r="B46" s="35"/>
      <c r="C46" s="35"/>
      <c r="D46" s="35"/>
      <c r="E46" s="35"/>
      <c r="H46" s="38" t="s">
        <v>48</v>
      </c>
      <c r="I46" s="38"/>
      <c r="J46" s="38"/>
      <c r="K46" s="38"/>
      <c r="L46" s="38"/>
    </row>
    <row r="47" spans="1:12" ht="12.75" customHeight="1">
      <c r="A47" s="35" t="s">
        <v>3</v>
      </c>
      <c r="B47" s="35"/>
      <c r="C47" s="35"/>
      <c r="D47" s="35"/>
      <c r="E47" s="19"/>
      <c r="H47" s="3" t="s">
        <v>48</v>
      </c>
    </row>
    <row r="48" spans="1:12" ht="17.25" customHeight="1">
      <c r="A48" s="35" t="s">
        <v>57</v>
      </c>
      <c r="B48" s="35"/>
      <c r="C48" s="35"/>
      <c r="D48" s="35"/>
      <c r="E48" s="35"/>
      <c r="H48" s="33"/>
      <c r="I48" s="33"/>
      <c r="J48" s="33"/>
    </row>
    <row r="49" spans="1:12" s="4" customFormat="1" ht="39" customHeight="1">
      <c r="A49" s="36" t="s">
        <v>58</v>
      </c>
      <c r="B49" s="36"/>
      <c r="C49" s="36"/>
      <c r="D49" s="36"/>
      <c r="E49" s="36"/>
    </row>
    <row r="50" spans="1:12" s="4" customFormat="1" ht="39.75" customHeight="1">
      <c r="A50" s="36" t="s">
        <v>37</v>
      </c>
      <c r="B50" s="36"/>
      <c r="C50" s="36"/>
      <c r="D50" s="36"/>
      <c r="E50" s="36"/>
    </row>
    <row r="51" spans="1:12" s="4" customFormat="1" ht="30">
      <c r="A51" s="30" t="s">
        <v>27</v>
      </c>
      <c r="B51" s="30"/>
      <c r="C51" s="31"/>
      <c r="D51" s="30"/>
      <c r="E51" s="30" t="s">
        <v>23</v>
      </c>
    </row>
    <row r="52" spans="1:12" s="5" customFormat="1" ht="15">
      <c r="A52" s="21"/>
      <c r="B52" s="21"/>
      <c r="C52" s="29"/>
      <c r="D52" s="21"/>
      <c r="E52" s="32"/>
      <c r="H52" s="34"/>
      <c r="I52" s="34"/>
      <c r="J52" s="34"/>
      <c r="K52" s="7"/>
      <c r="L52" s="7"/>
    </row>
    <row r="53" spans="1:12" s="1" customFormat="1">
      <c r="A53" s="11"/>
      <c r="B53" s="11"/>
      <c r="C53" s="12"/>
      <c r="D53" s="11"/>
      <c r="E53" s="11"/>
    </row>
    <row r="54" spans="1:12">
      <c r="C54" s="13"/>
    </row>
    <row r="56" spans="1:12" s="1" customFormat="1">
      <c r="A56" s="11"/>
      <c r="B56" s="11"/>
      <c r="C56" s="12"/>
      <c r="D56" s="11"/>
      <c r="E56" s="11"/>
    </row>
  </sheetData>
  <mergeCells count="20">
    <mergeCell ref="D1:E1"/>
    <mergeCell ref="D5:E5"/>
    <mergeCell ref="D6:E6"/>
    <mergeCell ref="D7:E7"/>
    <mergeCell ref="D8:E8"/>
    <mergeCell ref="D2:E2"/>
    <mergeCell ref="A11:E11"/>
    <mergeCell ref="A47:D47"/>
    <mergeCell ref="A2:B2"/>
    <mergeCell ref="H46:L46"/>
    <mergeCell ref="A14:E14"/>
    <mergeCell ref="F44:H44"/>
    <mergeCell ref="D4:E4"/>
    <mergeCell ref="D9:E9"/>
    <mergeCell ref="A46:E46"/>
    <mergeCell ref="H48:J48"/>
    <mergeCell ref="H52:J52"/>
    <mergeCell ref="A48:E48"/>
    <mergeCell ref="A49:E49"/>
    <mergeCell ref="A50:E50"/>
  </mergeCells>
  <phoneticPr fontId="4" type="noConversion"/>
  <pageMargins left="0.35433070866141736" right="0.19685039370078741" top="0.19685039370078741" bottom="0.19685039370078741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2013-09-30T06:43:16Z</cp:lastPrinted>
  <dcterms:created xsi:type="dcterms:W3CDTF">1996-10-08T23:32:33Z</dcterms:created>
  <dcterms:modified xsi:type="dcterms:W3CDTF">2013-09-30T07:15:08Z</dcterms:modified>
</cp:coreProperties>
</file>