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95" windowWidth="18195" windowHeight="11700" activeTab="2"/>
  </bookViews>
  <sheets>
    <sheet name="сводная" sheetId="3" r:id="rId1"/>
    <sheet name="2015 " sheetId="5" r:id="rId2"/>
    <sheet name="2014" sheetId="1" r:id="rId3"/>
    <sheet name="Лист2" sheetId="2" r:id="rId4"/>
  </sheets>
  <calcPr calcId="124519" refMode="R1C1"/>
</workbook>
</file>

<file path=xl/calcChain.xml><?xml version="1.0" encoding="utf-8"?>
<calcChain xmlns="http://schemas.openxmlformats.org/spreadsheetml/2006/main">
  <c r="F22" i="2"/>
  <c r="G20"/>
  <c r="G17"/>
  <c r="G14"/>
  <c r="H11"/>
  <c r="O11" s="1"/>
  <c r="P11" s="1"/>
  <c r="L11"/>
  <c r="K11"/>
  <c r="J11"/>
  <c r="I11"/>
  <c r="G11"/>
  <c r="G7"/>
  <c r="G5"/>
  <c r="B5" s="1"/>
  <c r="C10" i="3"/>
  <c r="C8"/>
  <c r="C43" i="1"/>
  <c r="C43" i="5"/>
  <c r="C9" i="3" s="1"/>
  <c r="K42" i="5"/>
  <c r="G42"/>
  <c r="Q41"/>
  <c r="O41"/>
  <c r="M41"/>
  <c r="K41"/>
  <c r="I41"/>
  <c r="G41"/>
  <c r="Q40"/>
  <c r="O40"/>
  <c r="M40"/>
  <c r="K40"/>
  <c r="I40"/>
  <c r="G40"/>
  <c r="M39"/>
  <c r="M38"/>
  <c r="M37"/>
  <c r="M36"/>
  <c r="M35"/>
  <c r="M43" s="1"/>
  <c r="Q34"/>
  <c r="O34"/>
  <c r="K34"/>
  <c r="I34"/>
  <c r="G34"/>
  <c r="Q33"/>
  <c r="O33"/>
  <c r="K33"/>
  <c r="I33"/>
  <c r="G33"/>
  <c r="Q32"/>
  <c r="O32"/>
  <c r="K32"/>
  <c r="I32"/>
  <c r="G32"/>
  <c r="O31"/>
  <c r="K31"/>
  <c r="G31"/>
  <c r="G29"/>
  <c r="O28"/>
  <c r="K28"/>
  <c r="G28"/>
  <c r="Q27"/>
  <c r="O27"/>
  <c r="K27"/>
  <c r="I27"/>
  <c r="G27"/>
  <c r="G26"/>
  <c r="Q25"/>
  <c r="K25"/>
  <c r="G25"/>
  <c r="Q24"/>
  <c r="O24"/>
  <c r="K24"/>
  <c r="I24"/>
  <c r="G24"/>
  <c r="Q23"/>
  <c r="O23"/>
  <c r="K23"/>
  <c r="I23"/>
  <c r="I43" s="1"/>
  <c r="G23"/>
  <c r="Q22"/>
  <c r="O22"/>
  <c r="K22"/>
  <c r="G22"/>
  <c r="O20"/>
  <c r="O43" s="1"/>
  <c r="K20"/>
  <c r="K43" s="1"/>
  <c r="G20"/>
  <c r="G43" s="1"/>
  <c r="Q19"/>
  <c r="Q43" s="1"/>
  <c r="L23" i="2"/>
  <c r="L22" s="1"/>
  <c r="K23"/>
  <c r="K22" s="1"/>
  <c r="J23"/>
  <c r="J22" s="1"/>
  <c r="I23"/>
  <c r="I22" s="1"/>
  <c r="H23"/>
  <c r="H22" s="1"/>
  <c r="O21"/>
  <c r="P21" s="1"/>
  <c r="O20"/>
  <c r="P20" s="1"/>
  <c r="L19"/>
  <c r="K19"/>
  <c r="J19"/>
  <c r="I19"/>
  <c r="H19"/>
  <c r="G19"/>
  <c r="O19" s="1"/>
  <c r="O18"/>
  <c r="P18" s="1"/>
  <c r="O17"/>
  <c r="P17" s="1"/>
  <c r="L16"/>
  <c r="K16"/>
  <c r="J16"/>
  <c r="I16"/>
  <c r="H16"/>
  <c r="G16"/>
  <c r="O16" s="1"/>
  <c r="O15"/>
  <c r="P15" s="1"/>
  <c r="O14"/>
  <c r="P14" s="1"/>
  <c r="L13"/>
  <c r="K13"/>
  <c r="J13"/>
  <c r="I13"/>
  <c r="H13"/>
  <c r="G13"/>
  <c r="O13" s="1"/>
  <c r="O12"/>
  <c r="P12" s="1"/>
  <c r="L10"/>
  <c r="K10"/>
  <c r="J10"/>
  <c r="I10"/>
  <c r="H10"/>
  <c r="G10"/>
  <c r="O9"/>
  <c r="P9" s="1"/>
  <c r="O8"/>
  <c r="P8" s="1"/>
  <c r="L7"/>
  <c r="K7"/>
  <c r="J7"/>
  <c r="I7"/>
  <c r="H7"/>
  <c r="O7"/>
  <c r="B7"/>
  <c r="L5"/>
  <c r="K5"/>
  <c r="J5"/>
  <c r="I5"/>
  <c r="H5"/>
  <c r="O4"/>
  <c r="M39" i="1"/>
  <c r="G26"/>
  <c r="G25"/>
  <c r="G24"/>
  <c r="O31"/>
  <c r="K31"/>
  <c r="G31"/>
  <c r="B19" i="2" l="1"/>
  <c r="B16"/>
  <c r="B13"/>
  <c r="O10"/>
  <c r="S43" i="5"/>
  <c r="Q22" i="1"/>
  <c r="Q23"/>
  <c r="Q24"/>
  <c r="Q25"/>
  <c r="Q27"/>
  <c r="Q32"/>
  <c r="Q33"/>
  <c r="Q34"/>
  <c r="Q40"/>
  <c r="Q41"/>
  <c r="Q19"/>
  <c r="O22"/>
  <c r="O23"/>
  <c r="O24"/>
  <c r="O27"/>
  <c r="O28"/>
  <c r="O32"/>
  <c r="O33"/>
  <c r="O34"/>
  <c r="O40"/>
  <c r="O41"/>
  <c r="O20"/>
  <c r="M36"/>
  <c r="M37"/>
  <c r="M38"/>
  <c r="M40"/>
  <c r="M41"/>
  <c r="M35"/>
  <c r="K22"/>
  <c r="K23"/>
  <c r="K24"/>
  <c r="K25"/>
  <c r="K27"/>
  <c r="K28"/>
  <c r="K32"/>
  <c r="K33"/>
  <c r="K34"/>
  <c r="K40"/>
  <c r="K41"/>
  <c r="K42"/>
  <c r="K20"/>
  <c r="I24"/>
  <c r="I27"/>
  <c r="I32"/>
  <c r="I33"/>
  <c r="I34"/>
  <c r="I40"/>
  <c r="I41"/>
  <c r="I23"/>
  <c r="G22"/>
  <c r="G23"/>
  <c r="G27"/>
  <c r="G28"/>
  <c r="G29"/>
  <c r="G32"/>
  <c r="G33"/>
  <c r="G34"/>
  <c r="G40"/>
  <c r="G41"/>
  <c r="G42"/>
  <c r="G20"/>
  <c r="M43" l="1"/>
  <c r="O43"/>
  <c r="I43"/>
  <c r="G43"/>
  <c r="K43"/>
  <c r="Q43"/>
  <c r="S43" l="1"/>
  <c r="G23" i="2"/>
  <c r="G22" s="1"/>
  <c r="B22"/>
  <c r="O6"/>
  <c r="O23" s="1"/>
  <c r="O22" s="1"/>
  <c r="P6"/>
  <c r="O5" l="1"/>
  <c r="B23"/>
</calcChain>
</file>

<file path=xl/sharedStrings.xml><?xml version="1.0" encoding="utf-8"?>
<sst xmlns="http://schemas.openxmlformats.org/spreadsheetml/2006/main" count="289" uniqueCount="117">
  <si>
    <t>№ п/п</t>
  </si>
  <si>
    <t>Наименование элементов благоустройства/характеристика объекта</t>
  </si>
  <si>
    <t>Состав работ</t>
  </si>
  <si>
    <t>Единица измерения</t>
  </si>
  <si>
    <t>Стоимость содержания за период, руб.</t>
  </si>
  <si>
    <t>Зимний период - 182 суток - 21.12.2013 - 14.04.2014(115 сут), 15.10.2014-20.12.2014 (67 сут)</t>
  </si>
  <si>
    <t>Механизированная очистка, подсыпка обледенелой поверхности песком</t>
  </si>
  <si>
    <t>100м2</t>
  </si>
  <si>
    <t>Дороги и площадки на территории объектов озеленения</t>
  </si>
  <si>
    <t>Механизированная очистка с открытием бортового камня, подсыпка обледенелой поверхности песком</t>
  </si>
  <si>
    <t xml:space="preserve">1 шт. </t>
  </si>
  <si>
    <t>1м2</t>
  </si>
  <si>
    <t xml:space="preserve">Постаменты памятников </t>
  </si>
  <si>
    <t>Рыхление снега на газонах, образовавшегося при уборке дорог и площадок</t>
  </si>
  <si>
    <t>Летний период - 183 суток -  15.04.2014 - 14.10.2014</t>
  </si>
  <si>
    <t>Ежедневное подметание с очисткой от мусора, удаление сорной растительности у бортового камня</t>
  </si>
  <si>
    <t>Ежедневная очистка урн от мусора с вывозкой мусора</t>
  </si>
  <si>
    <t xml:space="preserve">Комплексная очистка от листвы и мусора в апреле и октябре, ежедневная очистка от мусора, кошение 5 раз в сезон. </t>
  </si>
  <si>
    <t>Подкормка удобрениями, санитарная обрезка, прополка лунок</t>
  </si>
  <si>
    <t>Кустарники в живых изгородях не колючих стригущихся</t>
  </si>
  <si>
    <t>Подкормка удобрениями, санитарная обрезка, стрижка кроны, прополка лунок</t>
  </si>
  <si>
    <t>100 м</t>
  </si>
  <si>
    <t>Кустарники в живых изгородях  колючих стригущихся</t>
  </si>
  <si>
    <t xml:space="preserve">Содержание цветников из однолетних растений </t>
  </si>
  <si>
    <t>Рыхление, прополка, полив, внесение удобрений, удаление отцветших цветов</t>
  </si>
  <si>
    <t>Содержание цветников из многолетних растений</t>
  </si>
  <si>
    <t>Устройство цветников из однолетних растений.</t>
  </si>
  <si>
    <t>Покраска урн</t>
  </si>
  <si>
    <t>1 м2</t>
  </si>
  <si>
    <t>Покраска скамей</t>
  </si>
  <si>
    <t>Монтаж чаш вертикал озеленения</t>
  </si>
  <si>
    <t>Демонтаж чаш вертикал озеленения</t>
  </si>
  <si>
    <t>Подготовка почвы,посадка цветов, уход, полив, удаление отцветших цветов</t>
  </si>
  <si>
    <t>Уход за партерними (рулонными) газонами</t>
  </si>
  <si>
    <t>Уход за луковичными многолетниками</t>
  </si>
  <si>
    <t>1шт</t>
  </si>
  <si>
    <t>Укрытие на зиму древесно-кустарниковые насаждения</t>
  </si>
  <si>
    <t>Мойка ограждений, вертикального озеленения</t>
  </si>
  <si>
    <t>Объемы газон на транспортной развязке площади Восстания</t>
  </si>
  <si>
    <t xml:space="preserve">Стоимость газон на транспортной развязке площади Восстания </t>
  </si>
  <si>
    <t xml:space="preserve">Дороги и площадки на территории объектов озеленения </t>
  </si>
  <si>
    <t xml:space="preserve">Дороги и площадки, прилегающие к малым архитектурным формам, открытие бортового камня   </t>
  </si>
  <si>
    <t>Урны на объектах</t>
  </si>
  <si>
    <t>Садовые скамьи на объектах</t>
  </si>
  <si>
    <t>Дороги и площадки с асфальтовым покрытием</t>
  </si>
  <si>
    <t xml:space="preserve">Дороги и площадки с асфальтовым покрытием </t>
  </si>
  <si>
    <t>Дороги и площадки с плиточным покрытием</t>
  </si>
  <si>
    <t xml:space="preserve">Урны на объектах </t>
  </si>
  <si>
    <t xml:space="preserve">Газоны обыкновенные на  транзитных территориях </t>
  </si>
  <si>
    <t xml:space="preserve">Газоны обыкновенные </t>
  </si>
  <si>
    <t xml:space="preserve">Кустарники, деревья одиночные и в группах </t>
  </si>
  <si>
    <t xml:space="preserve">Устройство цветников из однолетних ковровых растений </t>
  </si>
  <si>
    <t>Мойка: ограждений, вертикального озеленения</t>
  </si>
  <si>
    <t>Покраска: ограждений, вертикального озеленеия</t>
  </si>
  <si>
    <t>Устройство цветников вертикал озеленения (посадка цветов вазоны, чаши, уход)</t>
  </si>
  <si>
    <t xml:space="preserve">Ручная очистка от снега,наледи подсыпка песком скользких поверхностей </t>
  </si>
  <si>
    <t>Ежедневная очистка от мусора, снега, наледи с вывозкой</t>
  </si>
  <si>
    <t xml:space="preserve">Сметание снега, удаление наледи </t>
  </si>
  <si>
    <t>Разовое рыхление и разбрасывание снега в апреле</t>
  </si>
  <si>
    <t>Ежедневное подметание с очисткой от мусора, удаление сорной растительности у бортового камня и с плиточного покрытия</t>
  </si>
  <si>
    <t>Кошение 5 раза в сезон, ежедневная очистка от мусор , комплексная очистка от листвы и мусора в апреле и октябре</t>
  </si>
  <si>
    <t>Рыхление, прополка, полив, внесение удобрений, удаление отцветших цветов, деление</t>
  </si>
  <si>
    <t>Обработка почвы, нанесение рисунка полив, посадка, уборка мусора</t>
  </si>
  <si>
    <t>Покраска ограждений, вертикального озеленения</t>
  </si>
  <si>
    <t xml:space="preserve">Комплексная очистка от листвы и мусора в апреле и октябре, ежедневная очистка от мусора, кошение 8 раз в сезон, полив, прополка. </t>
  </si>
  <si>
    <t>Посадка, рыхление, прополка, полив, внесение удобрений, выкопка</t>
  </si>
  <si>
    <t>Изготовление, установка каркасов, снятие, вывозка</t>
  </si>
  <si>
    <t>Урны на объектах в центре района</t>
  </si>
  <si>
    <t>Урны на объектах в центре города, района</t>
  </si>
  <si>
    <t xml:space="preserve">Содержание дорог и площадок с асфальтовым покрытием </t>
  </si>
  <si>
    <t>100 м2</t>
  </si>
  <si>
    <t>Летний период - 183 суток -  15.04.2015 - 14.10.2015</t>
  </si>
  <si>
    <t xml:space="preserve">ВСЕГО  СОДЕРЖАНИЕ </t>
  </si>
  <si>
    <t>Итого</t>
  </si>
  <si>
    <t xml:space="preserve">Приложение №3
                                     к документации об открытом
аукционе в электронной форме
</t>
  </si>
  <si>
    <t>Обоснование начальной (максимальной) цены контракта</t>
  </si>
  <si>
    <t>всего</t>
  </si>
  <si>
    <t>с 21.12.2013 по 20.01.2014</t>
  </si>
  <si>
    <t>с 21.01.2014 по 20.02.2014</t>
  </si>
  <si>
    <t>с 21.02.2014 по 20.03.2014</t>
  </si>
  <si>
    <t>с 21.04.2014 по 20.05.2014</t>
  </si>
  <si>
    <t>с 21.05.2014 по 20.06.2014</t>
  </si>
  <si>
    <t>с 21.06.2014 по 20.07.2014</t>
  </si>
  <si>
    <t>с 21.07.2014 по 20.08.2014</t>
  </si>
  <si>
    <t>с 21.08.2014 по 20.09.2014</t>
  </si>
  <si>
    <t>с 21.09.2014 по 20.10.2014</t>
  </si>
  <si>
    <t>с 21.10.2014 по 20.11.2014</t>
  </si>
  <si>
    <t>с 21.11.2014 по 20.12.2014</t>
  </si>
  <si>
    <t>газон ул.1905г от ул.Лифанова до ул.Восстания</t>
  </si>
  <si>
    <t>лето</t>
  </si>
  <si>
    <t>газон вдоль техюпроезд с улюГашкова от АЗС до ул ИюФранко,39</t>
  </si>
  <si>
    <t>зима</t>
  </si>
  <si>
    <t xml:space="preserve">газон на перекрестке ул.Уральская-ул.Свердлова </t>
  </si>
  <si>
    <t xml:space="preserve">цветочное оформление Сев.Дамбы </t>
  </si>
  <si>
    <t xml:space="preserve">газон на транспортной развязке площади Восстания </t>
  </si>
  <si>
    <t>газон по ул.Уральской,88 до ул.Фигнера</t>
  </si>
  <si>
    <t>ВСЕГО</t>
  </si>
  <si>
    <t>Перечень основных документов, используемых для расчета начальной максимальной цены контракта:
1. «Типовые нормы времени (выработки) на работы по озеленению, утверждённые Постановлением Государственного комитета СССР по труду и социальным вопросам и Секретариата ВЦСПС от 25.04.86 №136/9-49 (М.,Экономика,1987). Для отдельных видов работ, не вошедших в ТНВ, использованы нормы времени ГПУ «Мосзеленхоз».
2. Приказ  Государственного Комитета РФ по строительству и жилищно-коммунальному комплексу № 145 от 10.12.1999 г. «Об утверждении нормативно-производственного регламента содержания озеленённых территорий».
3. Методика  определения стоимости  строительной продукции на территории РФ по видам сметных нормативов п.2.3. МДС-81.35-2004 г.
4. Территориальные единичные расценки на строительные и ремонтно-строительные работы (сметные нормативы).</t>
  </si>
  <si>
    <t>Расчет стоимости на выполнение работ по содержанию объектов озеленения общего пользования Мотовилихинского района г. Перми (12)  с 15.04.2014 по 14.10.2014</t>
  </si>
  <si>
    <t>Расчет стоимости на выполнение работ по содержанию объектов озеленения общего пользования Мотовилихинского района г. Перми (12)  с 15.04.2015 по 14.10.2015</t>
  </si>
  <si>
    <t>выполнение работ по содержанию объектов озеленения общего пользования Мотовилихинского района г. Перми (12)  на период с  15.04.2014 по 14.10.2015 гг.</t>
  </si>
  <si>
    <t>Стоимость содержания элементов озеленения  на период с 15.04.2014 по 14.10.2014</t>
  </si>
  <si>
    <t>Стоимость содержания элементов озеленения  на период с  15.04.2015 по 14.10.2015</t>
  </si>
  <si>
    <t>Период выполнения работ</t>
  </si>
  <si>
    <t>ОбъемГазон вдоль техпроезда с ул. Гашкова от АЗС до автотранспортного колледжа, ул. Ивана Франко, 39</t>
  </si>
  <si>
    <t>Стоимость Газон вдоль техпроезда с ул. Гашкова от АЗС до автотранспортного колледжа, ул. Ивана Франко, 39</t>
  </si>
  <si>
    <t>Объемы цветочное оформление Северной дамбы</t>
  </si>
  <si>
    <t>Стоимость цветочное оформление Северной дамбы</t>
  </si>
  <si>
    <t xml:space="preserve">Объем газоны по ул.Уральской  до  ул. Калининградской до ул. Металлургов </t>
  </si>
  <si>
    <t xml:space="preserve">Стоимость газоны по ул.Уральской  до  ул. Калининградской до ул. Металлургов </t>
  </si>
  <si>
    <t>с 15.04.2014 по 20.04.2014</t>
  </si>
  <si>
    <t xml:space="preserve">Объем газон по ул. 1905 года  </t>
  </si>
  <si>
    <t xml:space="preserve">Стоимость газон по ул. 1905 года  </t>
  </si>
  <si>
    <t>Объем Газон  на перекрестке ул. Уральской - ул. Свердлова</t>
  </si>
  <si>
    <t>Стоимость Газон  на перекрестке ул. Уральской - ул. Свердлова</t>
  </si>
  <si>
    <t xml:space="preserve">Объем газон по  ул. 1905 года  </t>
  </si>
  <si>
    <t xml:space="preserve">Стоимость газон по  ул. 1905 года  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</si>
</sst>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99">
    <xf numFmtId="0" fontId="0" fillId="0" borderId="0" xfId="0"/>
    <xf numFmtId="0" fontId="2" fillId="0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2" fontId="3" fillId="2" borderId="0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wrapText="1"/>
    </xf>
    <xf numFmtId="0" fontId="3" fillId="2" borderId="0" xfId="0" applyFont="1" applyFill="1" applyBorder="1"/>
    <xf numFmtId="0" fontId="3" fillId="2" borderId="0" xfId="0" applyFont="1" applyFill="1"/>
    <xf numFmtId="4" fontId="3" fillId="0" borderId="0" xfId="0" applyNumberFormat="1" applyFont="1"/>
    <xf numFmtId="4" fontId="4" fillId="0" borderId="0" xfId="0" applyNumberFormat="1" applyFont="1"/>
    <xf numFmtId="0" fontId="7" fillId="0" borderId="1" xfId="0" applyFont="1" applyBorder="1" applyAlignment="1">
      <alignment horizontal="center" vertical="justify"/>
    </xf>
    <xf numFmtId="4" fontId="7" fillId="0" borderId="1" xfId="0" applyNumberFormat="1" applyFont="1" applyBorder="1" applyAlignment="1">
      <alignment horizontal="center" vertical="justify"/>
    </xf>
    <xf numFmtId="0" fontId="8" fillId="0" borderId="1" xfId="0" applyFont="1" applyBorder="1" applyAlignment="1">
      <alignment horizontal="center" vertical="justify"/>
    </xf>
    <xf numFmtId="0" fontId="6" fillId="0" borderId="1" xfId="0" applyFont="1" applyBorder="1" applyAlignment="1">
      <alignment vertical="justify"/>
    </xf>
    <xf numFmtId="4" fontId="8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vertical="justify"/>
    </xf>
    <xf numFmtId="0" fontId="4" fillId="0" borderId="0" xfId="0" applyFont="1"/>
    <xf numFmtId="0" fontId="8" fillId="0" borderId="0" xfId="0" applyFont="1"/>
    <xf numFmtId="0" fontId="8" fillId="2" borderId="0" xfId="0" applyFont="1" applyFill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8" fillId="0" borderId="1" xfId="0" applyFont="1" applyBorder="1" applyAlignment="1">
      <alignment horizontal="left" wrapText="1"/>
    </xf>
    <xf numFmtId="0" fontId="8" fillId="2" borderId="1" xfId="0" applyFont="1" applyFill="1" applyBorder="1" applyAlignment="1">
      <alignment horizontal="left"/>
    </xf>
    <xf numFmtId="0" fontId="7" fillId="0" borderId="1" xfId="0" applyFont="1" applyBorder="1" applyAlignment="1">
      <alignment horizontal="left"/>
    </xf>
    <xf numFmtId="2" fontId="8" fillId="2" borderId="1" xfId="0" applyNumberFormat="1" applyFont="1" applyFill="1" applyBorder="1" applyAlignment="1">
      <alignment horizontal="center" wrapText="1"/>
    </xf>
    <xf numFmtId="2" fontId="8" fillId="0" borderId="1" xfId="0" applyNumberFormat="1" applyFont="1" applyBorder="1" applyAlignment="1">
      <alignment horizontal="center"/>
    </xf>
    <xf numFmtId="2" fontId="8" fillId="0" borderId="1" xfId="0" applyNumberFormat="1" applyFont="1" applyBorder="1" applyAlignment="1">
      <alignment horizontal="center" wrapText="1"/>
    </xf>
    <xf numFmtId="2" fontId="8" fillId="2" borderId="1" xfId="0" applyNumberFormat="1" applyFont="1" applyFill="1" applyBorder="1" applyAlignment="1">
      <alignment horizontal="center"/>
    </xf>
    <xf numFmtId="0" fontId="11" fillId="0" borderId="0" xfId="0" applyFont="1"/>
    <xf numFmtId="4" fontId="11" fillId="0" borderId="0" xfId="0" applyNumberFormat="1" applyFont="1"/>
    <xf numFmtId="0" fontId="12" fillId="0" borderId="0" xfId="0" applyFont="1"/>
    <xf numFmtId="0" fontId="8" fillId="0" borderId="1" xfId="0" applyFont="1" applyBorder="1" applyAlignment="1">
      <alignment vertical="top"/>
    </xf>
    <xf numFmtId="0" fontId="8" fillId="2" borderId="1" xfId="0" applyFont="1" applyFill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/>
    </xf>
    <xf numFmtId="0" fontId="8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2" fontId="8" fillId="2" borderId="1" xfId="0" applyNumberFormat="1" applyFont="1" applyFill="1" applyBorder="1" applyAlignment="1">
      <alignment horizontal="center" vertical="top" wrapText="1"/>
    </xf>
    <xf numFmtId="2" fontId="8" fillId="0" borderId="1" xfId="0" applyNumberFormat="1" applyFont="1" applyBorder="1" applyAlignment="1">
      <alignment horizontal="center" vertical="top"/>
    </xf>
    <xf numFmtId="2" fontId="8" fillId="0" borderId="1" xfId="0" applyNumberFormat="1" applyFont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/>
    </xf>
    <xf numFmtId="2" fontId="8" fillId="2" borderId="1" xfId="0" applyNumberFormat="1" applyFont="1" applyFill="1" applyBorder="1" applyAlignment="1">
      <alignment horizontal="center" vertical="top"/>
    </xf>
    <xf numFmtId="0" fontId="7" fillId="0" borderId="1" xfId="0" applyFont="1" applyBorder="1" applyAlignment="1">
      <alignment horizontal="left" vertical="top"/>
    </xf>
    <xf numFmtId="0" fontId="7" fillId="2" borderId="1" xfId="0" applyFont="1" applyFill="1" applyBorder="1" applyAlignment="1">
      <alignment horizontal="left" vertical="top" wrapText="1"/>
    </xf>
    <xf numFmtId="4" fontId="7" fillId="2" borderId="1" xfId="0" applyNumberFormat="1" applyFont="1" applyFill="1" applyBorder="1" applyAlignment="1">
      <alignment horizontal="center" vertical="top" wrapText="1"/>
    </xf>
    <xf numFmtId="4" fontId="7" fillId="0" borderId="1" xfId="0" applyNumberFormat="1" applyFont="1" applyBorder="1" applyAlignment="1">
      <alignment horizontal="center" vertical="top"/>
    </xf>
    <xf numFmtId="4" fontId="7" fillId="0" borderId="1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top"/>
    </xf>
    <xf numFmtId="0" fontId="3" fillId="2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 applyAlignment="1">
      <alignment vertical="top" wrapText="1"/>
    </xf>
    <xf numFmtId="4" fontId="7" fillId="2" borderId="1" xfId="0" applyNumberFormat="1" applyFont="1" applyFill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0" fillId="0" borderId="0" xfId="0" applyAlignment="1">
      <alignment horizontal="center"/>
    </xf>
    <xf numFmtId="2" fontId="5" fillId="0" borderId="5" xfId="0" applyNumberFormat="1" applyFont="1" applyBorder="1" applyAlignment="1">
      <alignment horizontal="center" vertical="justify" wrapText="1"/>
    </xf>
    <xf numFmtId="2" fontId="6" fillId="0" borderId="5" xfId="0" applyNumberFormat="1" applyFont="1" applyBorder="1" applyAlignment="1">
      <alignment horizontal="center" vertical="justify" wrapText="1"/>
    </xf>
    <xf numFmtId="0" fontId="10" fillId="0" borderId="0" xfId="0" applyFont="1" applyAlignment="1">
      <alignment horizontal="right" wrapText="1"/>
    </xf>
    <xf numFmtId="0" fontId="10" fillId="0" borderId="0" xfId="0" applyFont="1" applyAlignment="1">
      <alignment horizontal="righ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/>
    </xf>
    <xf numFmtId="0" fontId="8" fillId="3" borderId="3" xfId="0" applyFont="1" applyFill="1" applyBorder="1" applyAlignment="1">
      <alignment horizontal="center" wrapText="1"/>
    </xf>
    <xf numFmtId="0" fontId="8" fillId="3" borderId="2" xfId="0" applyFont="1" applyFill="1" applyBorder="1" applyAlignment="1">
      <alignment horizontal="center" wrapText="1"/>
    </xf>
    <xf numFmtId="0" fontId="8" fillId="3" borderId="4" xfId="0" applyFont="1" applyFill="1" applyBorder="1" applyAlignment="1">
      <alignment horizontal="center" wrapText="1"/>
    </xf>
    <xf numFmtId="0" fontId="8" fillId="3" borderId="3" xfId="0" applyFont="1" applyFill="1" applyBorder="1" applyAlignment="1">
      <alignment horizontal="center" vertical="top" wrapText="1"/>
    </xf>
    <xf numFmtId="0" fontId="8" fillId="3" borderId="2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0" fontId="2" fillId="0" borderId="0" xfId="0" applyFont="1" applyBorder="1"/>
    <xf numFmtId="4" fontId="13" fillId="2" borderId="0" xfId="0" applyNumberFormat="1" applyFont="1" applyFill="1" applyBorder="1" applyAlignment="1">
      <alignment vertical="top" wrapText="1"/>
    </xf>
    <xf numFmtId="4" fontId="13" fillId="2" borderId="0" xfId="0" applyNumberFormat="1" applyFont="1" applyFill="1" applyBorder="1"/>
    <xf numFmtId="4" fontId="2" fillId="2" borderId="0" xfId="0" applyNumberFormat="1" applyFont="1" applyFill="1" applyBorder="1" applyAlignment="1">
      <alignment vertical="top" wrapText="1"/>
    </xf>
    <xf numFmtId="4" fontId="2" fillId="2" borderId="0" xfId="0" applyNumberFormat="1" applyFont="1" applyFill="1" applyBorder="1"/>
    <xf numFmtId="4" fontId="2" fillId="0" borderId="0" xfId="0" applyNumberFormat="1" applyFont="1" applyBorder="1"/>
    <xf numFmtId="4" fontId="13" fillId="0" borderId="0" xfId="0" applyNumberFormat="1" applyFont="1" applyBorder="1" applyAlignment="1">
      <alignment vertical="top" wrapText="1"/>
    </xf>
    <xf numFmtId="4" fontId="13" fillId="0" borderId="0" xfId="0" applyNumberFormat="1" applyFont="1" applyBorder="1"/>
    <xf numFmtId="4" fontId="2" fillId="0" borderId="0" xfId="0" applyNumberFormat="1" applyFont="1" applyBorder="1" applyAlignment="1">
      <alignment vertical="top" wrapText="1"/>
    </xf>
    <xf numFmtId="0" fontId="13" fillId="0" borderId="0" xfId="0" applyFont="1" applyBorder="1"/>
  </cellXfs>
  <cellStyles count="6">
    <cellStyle name="Денежный 2" xfId="2"/>
    <cellStyle name="Обычный" xfId="0" builtinId="0"/>
    <cellStyle name="Обычный 2" xfId="1"/>
    <cellStyle name="Финансовый 2" xfId="3"/>
    <cellStyle name="яц" xfId="4"/>
    <cellStyle name="яц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2"/>
  <sheetViews>
    <sheetView topLeftCell="A4" workbookViewId="0">
      <selection activeCell="L17" sqref="L17"/>
    </sheetView>
  </sheetViews>
  <sheetFormatPr defaultRowHeight="15"/>
  <cols>
    <col min="2" max="2" width="55" customWidth="1"/>
    <col min="3" max="3" width="26.5703125" customWidth="1"/>
  </cols>
  <sheetData>
    <row r="1" spans="1:3" ht="76.5" customHeight="1">
      <c r="B1" s="74" t="s">
        <v>74</v>
      </c>
      <c r="C1" s="75"/>
    </row>
    <row r="2" spans="1:3" ht="21.75" customHeight="1">
      <c r="A2" s="76" t="s">
        <v>75</v>
      </c>
      <c r="B2" s="76"/>
      <c r="C2" s="76"/>
    </row>
    <row r="3" spans="1:3" ht="30.75" customHeight="1">
      <c r="A3" s="77" t="s">
        <v>100</v>
      </c>
      <c r="B3" s="77"/>
      <c r="C3" s="77"/>
    </row>
    <row r="5" spans="1:3">
      <c r="A5" s="71"/>
      <c r="B5" s="71"/>
      <c r="C5" s="71"/>
    </row>
    <row r="6" spans="1:3" ht="28.5" customHeight="1">
      <c r="A6" s="72"/>
      <c r="B6" s="73"/>
      <c r="C6" s="73"/>
    </row>
    <row r="7" spans="1:3" ht="33.75" customHeight="1">
      <c r="A7" s="19" t="s">
        <v>0</v>
      </c>
      <c r="B7" s="20" t="s">
        <v>103</v>
      </c>
      <c r="C7" s="20" t="s">
        <v>4</v>
      </c>
    </row>
    <row r="8" spans="1:3" ht="29.25" customHeight="1">
      <c r="A8" s="21">
        <v>1</v>
      </c>
      <c r="B8" s="22" t="s">
        <v>101</v>
      </c>
      <c r="C8" s="23">
        <f>'2014'!C43</f>
        <v>874517.82630000007</v>
      </c>
    </row>
    <row r="9" spans="1:3" ht="27.75" customHeight="1">
      <c r="A9" s="21">
        <v>2</v>
      </c>
      <c r="B9" s="22" t="s">
        <v>102</v>
      </c>
      <c r="C9" s="23">
        <f>'2015 '!C43</f>
        <v>874517.82630000007</v>
      </c>
    </row>
    <row r="10" spans="1:3" ht="15.75" customHeight="1">
      <c r="A10" s="19"/>
      <c r="B10" s="24" t="s">
        <v>72</v>
      </c>
      <c r="C10" s="20">
        <f>C8+C9+0.01</f>
        <v>1749035.6626000002</v>
      </c>
    </row>
    <row r="13" spans="1:3">
      <c r="B13" s="70" t="s">
        <v>97</v>
      </c>
      <c r="C13" s="70"/>
    </row>
    <row r="14" spans="1:3">
      <c r="B14" s="70"/>
      <c r="C14" s="70"/>
    </row>
    <row r="15" spans="1:3">
      <c r="B15" s="70"/>
      <c r="C15" s="70"/>
    </row>
    <row r="16" spans="1:3">
      <c r="B16" s="70"/>
      <c r="C16" s="70"/>
    </row>
    <row r="17" spans="2:3">
      <c r="B17" s="70"/>
      <c r="C17" s="70"/>
    </row>
    <row r="18" spans="2:3">
      <c r="B18" s="70"/>
      <c r="C18" s="70"/>
    </row>
    <row r="19" spans="2:3">
      <c r="B19" s="70"/>
      <c r="C19" s="70"/>
    </row>
    <row r="20" spans="2:3">
      <c r="B20" s="70"/>
      <c r="C20" s="70"/>
    </row>
    <row r="21" spans="2:3">
      <c r="B21" s="70"/>
      <c r="C21" s="70"/>
    </row>
    <row r="22" spans="2:3">
      <c r="B22" s="70"/>
      <c r="C22" s="70"/>
    </row>
    <row r="23" spans="2:3">
      <c r="B23" s="70"/>
      <c r="C23" s="70"/>
    </row>
    <row r="24" spans="2:3">
      <c r="B24" s="70"/>
      <c r="C24" s="70"/>
    </row>
    <row r="25" spans="2:3">
      <c r="B25" s="70"/>
      <c r="C25" s="70"/>
    </row>
    <row r="26" spans="2:3">
      <c r="B26" s="70"/>
      <c r="C26" s="70"/>
    </row>
    <row r="27" spans="2:3">
      <c r="B27" s="70"/>
      <c r="C27" s="70"/>
    </row>
    <row r="28" spans="2:3">
      <c r="B28" s="70"/>
      <c r="C28" s="70"/>
    </row>
    <row r="29" spans="2:3">
      <c r="B29" s="70"/>
      <c r="C29" s="70"/>
    </row>
    <row r="30" spans="2:3">
      <c r="B30" s="70"/>
      <c r="C30" s="70"/>
    </row>
    <row r="31" spans="2:3">
      <c r="B31" s="70"/>
      <c r="C31" s="70"/>
    </row>
    <row r="32" spans="2:3">
      <c r="B32" s="70"/>
      <c r="C32" s="70"/>
    </row>
  </sheetData>
  <mergeCells count="6">
    <mergeCell ref="B13:C32"/>
    <mergeCell ref="A5:C5"/>
    <mergeCell ref="A6:C6"/>
    <mergeCell ref="B1:C1"/>
    <mergeCell ref="A2:C2"/>
    <mergeCell ref="A3:C3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S51"/>
  <sheetViews>
    <sheetView topLeftCell="C42" workbookViewId="0">
      <selection activeCell="J6" sqref="J6"/>
    </sheetView>
  </sheetViews>
  <sheetFormatPr defaultRowHeight="12.75"/>
  <cols>
    <col min="1" max="1" width="4.42578125" style="3" customWidth="1"/>
    <col min="2" max="2" width="15.140625" style="14" customWidth="1"/>
    <col min="3" max="3" width="15.85546875" style="14" customWidth="1"/>
    <col min="4" max="4" width="11.140625" style="4" customWidth="1"/>
    <col min="5" max="5" width="11.7109375" style="14" customWidth="1"/>
    <col min="6" max="6" width="9.28515625" style="5" bestFit="1" customWidth="1"/>
    <col min="7" max="7" width="12.85546875" style="6" customWidth="1"/>
    <col min="8" max="8" width="14.28515625" style="4" customWidth="1"/>
    <col min="9" max="9" width="14.42578125" style="4" customWidth="1"/>
    <col min="10" max="10" width="10.28515625" style="4" customWidth="1"/>
    <col min="11" max="11" width="13.7109375" style="3" customWidth="1"/>
    <col min="12" max="12" width="10.7109375" style="3" customWidth="1"/>
    <col min="13" max="13" width="12" style="3" bestFit="1" customWidth="1"/>
    <col min="14" max="14" width="11" style="3" customWidth="1"/>
    <col min="15" max="15" width="12" style="3" bestFit="1" customWidth="1"/>
    <col min="16" max="16" width="12.5703125" style="3" customWidth="1"/>
    <col min="17" max="17" width="13.140625" style="3" customWidth="1"/>
    <col min="18" max="18" width="9.140625" style="3"/>
    <col min="19" max="19" width="11.28515625" style="3" hidden="1" customWidth="1"/>
    <col min="20" max="16384" width="9.140625" style="3"/>
  </cols>
  <sheetData>
    <row r="1" spans="1:18" ht="15">
      <c r="A1" s="26"/>
      <c r="B1" s="27"/>
      <c r="C1" s="27"/>
      <c r="D1" s="28"/>
      <c r="E1" s="27"/>
      <c r="F1" s="29"/>
      <c r="G1" s="30"/>
      <c r="H1" s="28"/>
      <c r="I1" s="28"/>
      <c r="J1" s="28"/>
      <c r="K1" s="26"/>
      <c r="L1" s="26"/>
      <c r="M1" s="26"/>
      <c r="N1" s="26"/>
      <c r="O1" s="26"/>
      <c r="P1" s="26"/>
      <c r="Q1" s="26"/>
    </row>
    <row r="2" spans="1:18" ht="15">
      <c r="A2" s="26"/>
      <c r="B2" s="27"/>
      <c r="C2" s="27"/>
      <c r="D2" s="28"/>
      <c r="E2" s="27"/>
      <c r="F2" s="29"/>
      <c r="G2" s="30"/>
      <c r="H2" s="28"/>
      <c r="I2" s="28"/>
      <c r="J2" s="28"/>
      <c r="K2" s="26"/>
      <c r="L2" s="26"/>
      <c r="M2" s="26"/>
      <c r="N2" s="26"/>
      <c r="O2" s="26"/>
      <c r="P2" s="26"/>
      <c r="Q2" s="26"/>
    </row>
    <row r="3" spans="1:18" ht="15.75">
      <c r="A3" s="78" t="s">
        <v>99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8" ht="15">
      <c r="A4" s="26"/>
      <c r="B4" s="27"/>
      <c r="C4" s="27"/>
      <c r="D4" s="28"/>
      <c r="E4" s="27"/>
      <c r="F4" s="29"/>
      <c r="G4" s="30"/>
      <c r="H4" s="28"/>
      <c r="I4" s="28"/>
      <c r="J4" s="28"/>
      <c r="K4" s="26"/>
      <c r="L4" s="26"/>
      <c r="M4" s="26"/>
      <c r="N4" s="26"/>
      <c r="O4" s="26"/>
      <c r="P4" s="26"/>
      <c r="Q4" s="26"/>
    </row>
    <row r="5" spans="1:18" ht="6.75" customHeight="1">
      <c r="A5" s="26"/>
      <c r="B5" s="27"/>
      <c r="C5" s="27"/>
      <c r="D5" s="28"/>
      <c r="E5" s="27"/>
      <c r="F5" s="29"/>
      <c r="G5" s="30"/>
      <c r="H5" s="28"/>
      <c r="I5" s="28"/>
      <c r="J5" s="28"/>
      <c r="K5" s="26"/>
      <c r="L5" s="26"/>
      <c r="M5" s="26"/>
      <c r="N5" s="26"/>
      <c r="O5" s="26"/>
      <c r="P5" s="26"/>
      <c r="Q5" s="26"/>
    </row>
    <row r="6" spans="1:18" ht="173.25" customHeight="1">
      <c r="A6" s="66" t="s">
        <v>0</v>
      </c>
      <c r="B6" s="67" t="s">
        <v>1</v>
      </c>
      <c r="C6" s="67" t="s">
        <v>2</v>
      </c>
      <c r="D6" s="47" t="s">
        <v>3</v>
      </c>
      <c r="E6" s="67" t="s">
        <v>4</v>
      </c>
      <c r="F6" s="46" t="s">
        <v>111</v>
      </c>
      <c r="G6" s="47" t="s">
        <v>112</v>
      </c>
      <c r="H6" s="45" t="s">
        <v>104</v>
      </c>
      <c r="I6" s="45" t="s">
        <v>105</v>
      </c>
      <c r="J6" s="45" t="s">
        <v>113</v>
      </c>
      <c r="K6" s="45" t="s">
        <v>114</v>
      </c>
      <c r="L6" s="45" t="s">
        <v>106</v>
      </c>
      <c r="M6" s="45" t="s">
        <v>107</v>
      </c>
      <c r="N6" s="45" t="s">
        <v>38</v>
      </c>
      <c r="O6" s="45" t="s">
        <v>39</v>
      </c>
      <c r="P6" s="45" t="s">
        <v>108</v>
      </c>
      <c r="Q6" s="45" t="s">
        <v>109</v>
      </c>
      <c r="R6" s="7"/>
    </row>
    <row r="7" spans="1:18" ht="15" hidden="1" customHeight="1">
      <c r="A7" s="79" t="s">
        <v>5</v>
      </c>
      <c r="B7" s="80"/>
      <c r="C7" s="80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1"/>
      <c r="R7" s="7"/>
    </row>
    <row r="8" spans="1:18" ht="90" hidden="1">
      <c r="A8" s="31"/>
      <c r="B8" s="32" t="s">
        <v>40</v>
      </c>
      <c r="C8" s="32" t="s">
        <v>6</v>
      </c>
      <c r="D8" s="33" t="s">
        <v>7</v>
      </c>
      <c r="E8" s="36">
        <v>6361.51</v>
      </c>
      <c r="F8" s="37"/>
      <c r="G8" s="38"/>
      <c r="H8" s="38"/>
      <c r="I8" s="38"/>
      <c r="J8" s="38"/>
      <c r="K8" s="37"/>
      <c r="L8" s="37"/>
      <c r="M8" s="37"/>
      <c r="N8" s="37"/>
      <c r="O8" s="37"/>
      <c r="P8" s="37"/>
      <c r="Q8" s="37"/>
      <c r="R8" s="8"/>
    </row>
    <row r="9" spans="1:18" ht="135" hidden="1">
      <c r="A9" s="31"/>
      <c r="B9" s="32" t="s">
        <v>8</v>
      </c>
      <c r="C9" s="32" t="s">
        <v>9</v>
      </c>
      <c r="D9" s="33" t="s">
        <v>7</v>
      </c>
      <c r="E9" s="36">
        <v>25567.119999999999</v>
      </c>
      <c r="F9" s="37"/>
      <c r="G9" s="38"/>
      <c r="H9" s="38"/>
      <c r="I9" s="38"/>
      <c r="J9" s="38"/>
      <c r="K9" s="37"/>
      <c r="L9" s="37"/>
      <c r="M9" s="37"/>
      <c r="N9" s="37"/>
      <c r="O9" s="37"/>
      <c r="P9" s="37"/>
      <c r="Q9" s="37"/>
      <c r="R9" s="8"/>
    </row>
    <row r="10" spans="1:18" ht="135" hidden="1">
      <c r="A10" s="31"/>
      <c r="B10" s="32" t="s">
        <v>41</v>
      </c>
      <c r="C10" s="32" t="s">
        <v>55</v>
      </c>
      <c r="D10" s="33" t="s">
        <v>7</v>
      </c>
      <c r="E10" s="36">
        <v>31309.759999999998</v>
      </c>
      <c r="F10" s="37"/>
      <c r="G10" s="38"/>
      <c r="H10" s="38"/>
      <c r="I10" s="38"/>
      <c r="J10" s="38"/>
      <c r="K10" s="37"/>
      <c r="L10" s="37"/>
      <c r="M10" s="37"/>
      <c r="N10" s="37"/>
      <c r="O10" s="37"/>
      <c r="P10" s="37"/>
      <c r="Q10" s="37"/>
      <c r="R10" s="8"/>
    </row>
    <row r="11" spans="1:18" s="16" customFormat="1" ht="60" hidden="1">
      <c r="A11" s="34"/>
      <c r="B11" s="32" t="s">
        <v>67</v>
      </c>
      <c r="C11" s="32" t="s">
        <v>68</v>
      </c>
      <c r="D11" s="32" t="s">
        <v>10</v>
      </c>
      <c r="E11" s="36">
        <v>876.69</v>
      </c>
      <c r="F11" s="36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</row>
    <row r="12" spans="1:18" ht="75" hidden="1">
      <c r="A12" s="31"/>
      <c r="B12" s="32" t="s">
        <v>42</v>
      </c>
      <c r="C12" s="32" t="s">
        <v>56</v>
      </c>
      <c r="D12" s="33" t="s">
        <v>10</v>
      </c>
      <c r="E12" s="36">
        <v>2412.65</v>
      </c>
      <c r="F12" s="37"/>
      <c r="G12" s="38"/>
      <c r="H12" s="38"/>
      <c r="I12" s="38"/>
      <c r="J12" s="38"/>
      <c r="K12" s="37"/>
      <c r="L12" s="37"/>
      <c r="M12" s="37"/>
      <c r="N12" s="37"/>
      <c r="O12" s="37"/>
      <c r="P12" s="37"/>
      <c r="Q12" s="37"/>
      <c r="R12" s="8"/>
    </row>
    <row r="13" spans="1:18" ht="45" hidden="1">
      <c r="A13" s="31"/>
      <c r="B13" s="32" t="s">
        <v>43</v>
      </c>
      <c r="C13" s="32" t="s">
        <v>57</v>
      </c>
      <c r="D13" s="33" t="s">
        <v>11</v>
      </c>
      <c r="E13" s="36">
        <v>320.26</v>
      </c>
      <c r="F13" s="37"/>
      <c r="G13" s="38"/>
      <c r="H13" s="38"/>
      <c r="I13" s="38"/>
      <c r="J13" s="38"/>
      <c r="K13" s="37"/>
      <c r="L13" s="37"/>
      <c r="M13" s="37"/>
      <c r="N13" s="37"/>
      <c r="O13" s="37"/>
      <c r="P13" s="37"/>
      <c r="Q13" s="37"/>
      <c r="R13" s="8"/>
    </row>
    <row r="14" spans="1:18" ht="45" hidden="1">
      <c r="A14" s="31"/>
      <c r="B14" s="32" t="s">
        <v>12</v>
      </c>
      <c r="C14" s="32" t="s">
        <v>57</v>
      </c>
      <c r="D14" s="33" t="s">
        <v>11</v>
      </c>
      <c r="E14" s="36">
        <v>40.770000000000003</v>
      </c>
      <c r="F14" s="37"/>
      <c r="G14" s="38"/>
      <c r="H14" s="38"/>
      <c r="I14" s="38"/>
      <c r="J14" s="38"/>
      <c r="K14" s="37"/>
      <c r="L14" s="37"/>
      <c r="M14" s="37"/>
      <c r="N14" s="37"/>
      <c r="O14" s="37"/>
      <c r="P14" s="37"/>
      <c r="Q14" s="37"/>
      <c r="R14" s="8"/>
    </row>
    <row r="15" spans="1:18" ht="105" hidden="1">
      <c r="A15" s="31"/>
      <c r="B15" s="32" t="s">
        <v>13</v>
      </c>
      <c r="C15" s="32" t="s">
        <v>58</v>
      </c>
      <c r="D15" s="33" t="s">
        <v>7</v>
      </c>
      <c r="E15" s="36">
        <v>165.75</v>
      </c>
      <c r="F15" s="37"/>
      <c r="G15" s="38"/>
      <c r="H15" s="38"/>
      <c r="I15" s="38"/>
      <c r="J15" s="38"/>
      <c r="K15" s="37"/>
      <c r="L15" s="37"/>
      <c r="M15" s="37"/>
      <c r="N15" s="37"/>
      <c r="O15" s="37"/>
      <c r="P15" s="37"/>
      <c r="Q15" s="37"/>
      <c r="R15" s="8"/>
    </row>
    <row r="16" spans="1:18" s="16" customFormat="1" ht="15">
      <c r="A16" s="79" t="s">
        <v>71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1"/>
      <c r="R16" s="15"/>
    </row>
    <row r="17" spans="1:18" ht="120" hidden="1">
      <c r="A17" s="31"/>
      <c r="B17" s="32" t="s">
        <v>44</v>
      </c>
      <c r="C17" s="32" t="s">
        <v>15</v>
      </c>
      <c r="D17" s="33" t="s">
        <v>7</v>
      </c>
      <c r="E17" s="36">
        <v>5855.33</v>
      </c>
      <c r="F17" s="37"/>
      <c r="G17" s="38"/>
      <c r="H17" s="38"/>
      <c r="I17" s="38"/>
      <c r="J17" s="38"/>
      <c r="K17" s="37"/>
      <c r="L17" s="37"/>
      <c r="M17" s="37"/>
      <c r="N17" s="37"/>
      <c r="O17" s="37"/>
      <c r="P17" s="37"/>
      <c r="Q17" s="37"/>
      <c r="R17" s="8"/>
    </row>
    <row r="18" spans="1:18" s="16" customFormat="1" ht="120" hidden="1">
      <c r="A18" s="34"/>
      <c r="B18" s="32" t="s">
        <v>69</v>
      </c>
      <c r="C18" s="32" t="s">
        <v>15</v>
      </c>
      <c r="D18" s="32" t="s">
        <v>70</v>
      </c>
      <c r="E18" s="36">
        <v>2172.21</v>
      </c>
      <c r="F18" s="36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</row>
    <row r="19" spans="1:18" ht="121.5" customHeight="1">
      <c r="A19" s="31">
        <v>1</v>
      </c>
      <c r="B19" s="44" t="s">
        <v>45</v>
      </c>
      <c r="C19" s="44" t="s">
        <v>15</v>
      </c>
      <c r="D19" s="47" t="s">
        <v>7</v>
      </c>
      <c r="E19" s="51">
        <v>2773.91</v>
      </c>
      <c r="F19" s="52"/>
      <c r="G19" s="53"/>
      <c r="H19" s="53"/>
      <c r="I19" s="53"/>
      <c r="J19" s="53"/>
      <c r="K19" s="52"/>
      <c r="L19" s="52"/>
      <c r="M19" s="52"/>
      <c r="N19" s="52"/>
      <c r="O19" s="52"/>
      <c r="P19" s="52">
        <v>2.5</v>
      </c>
      <c r="Q19" s="52">
        <f>P19*E19</f>
        <v>6934.7749999999996</v>
      </c>
      <c r="R19" s="8"/>
    </row>
    <row r="20" spans="1:18" ht="151.5" customHeight="1">
      <c r="A20" s="31">
        <v>2</v>
      </c>
      <c r="B20" s="44" t="s">
        <v>46</v>
      </c>
      <c r="C20" s="44" t="s">
        <v>59</v>
      </c>
      <c r="D20" s="47" t="s">
        <v>7</v>
      </c>
      <c r="E20" s="51">
        <v>5117.66</v>
      </c>
      <c r="F20" s="52">
        <v>0.18</v>
      </c>
      <c r="G20" s="53">
        <f>F20*E20</f>
        <v>921.17879999999991</v>
      </c>
      <c r="H20" s="53"/>
      <c r="I20" s="53"/>
      <c r="J20" s="53">
        <v>0.75</v>
      </c>
      <c r="K20" s="52">
        <f>J20*E20</f>
        <v>3838.2449999999999</v>
      </c>
      <c r="L20" s="52"/>
      <c r="M20" s="52"/>
      <c r="N20" s="52">
        <v>2.2999999999999998</v>
      </c>
      <c r="O20" s="52">
        <f>N20*E20</f>
        <v>11770.617999999999</v>
      </c>
      <c r="P20" s="52"/>
      <c r="Q20" s="52"/>
      <c r="R20" s="8"/>
    </row>
    <row r="21" spans="1:18" s="16" customFormat="1" ht="75" hidden="1">
      <c r="A21" s="34"/>
      <c r="B21" s="44" t="s">
        <v>67</v>
      </c>
      <c r="C21" s="44" t="s">
        <v>16</v>
      </c>
      <c r="D21" s="67" t="s">
        <v>10</v>
      </c>
      <c r="E21" s="51">
        <v>798.37</v>
      </c>
      <c r="F21" s="51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</row>
    <row r="22" spans="1:18" ht="75" hidden="1">
      <c r="A22" s="31"/>
      <c r="B22" s="44" t="s">
        <v>47</v>
      </c>
      <c r="C22" s="44" t="s">
        <v>16</v>
      </c>
      <c r="D22" s="47" t="s">
        <v>10</v>
      </c>
      <c r="E22" s="51">
        <v>2176.48</v>
      </c>
      <c r="F22" s="52"/>
      <c r="G22" s="53">
        <f t="shared" ref="G22:G42" si="0">F22*E22</f>
        <v>0</v>
      </c>
      <c r="H22" s="53"/>
      <c r="I22" s="53"/>
      <c r="J22" s="53"/>
      <c r="K22" s="52">
        <f t="shared" ref="K22:K42" si="1">J22*E22</f>
        <v>0</v>
      </c>
      <c r="L22" s="52"/>
      <c r="M22" s="52"/>
      <c r="N22" s="52"/>
      <c r="O22" s="52">
        <f t="shared" ref="O22:O41" si="2">N22*E22</f>
        <v>0</v>
      </c>
      <c r="P22" s="52"/>
      <c r="Q22" s="52">
        <f t="shared" ref="Q22:Q41" si="3">P22*E22</f>
        <v>0</v>
      </c>
      <c r="R22" s="8"/>
    </row>
    <row r="23" spans="1:18" ht="150" hidden="1">
      <c r="A23" s="31"/>
      <c r="B23" s="44" t="s">
        <v>48</v>
      </c>
      <c r="C23" s="44" t="s">
        <v>17</v>
      </c>
      <c r="D23" s="47" t="s">
        <v>7</v>
      </c>
      <c r="E23" s="51">
        <v>3593.44</v>
      </c>
      <c r="F23" s="52"/>
      <c r="G23" s="53">
        <f t="shared" si="0"/>
        <v>0</v>
      </c>
      <c r="H23" s="53"/>
      <c r="I23" s="53">
        <f>H23*E23</f>
        <v>0</v>
      </c>
      <c r="J23" s="53"/>
      <c r="K23" s="52">
        <f t="shared" si="1"/>
        <v>0</v>
      </c>
      <c r="L23" s="52"/>
      <c r="M23" s="52"/>
      <c r="N23" s="52"/>
      <c r="O23" s="52">
        <f t="shared" si="2"/>
        <v>0</v>
      </c>
      <c r="P23" s="52"/>
      <c r="Q23" s="52">
        <f t="shared" si="3"/>
        <v>0</v>
      </c>
      <c r="R23" s="8"/>
    </row>
    <row r="24" spans="1:18" ht="148.5" customHeight="1">
      <c r="A24" s="31">
        <v>3</v>
      </c>
      <c r="B24" s="44" t="s">
        <v>49</v>
      </c>
      <c r="C24" s="44" t="s">
        <v>60</v>
      </c>
      <c r="D24" s="47" t="s">
        <v>7</v>
      </c>
      <c r="E24" s="51">
        <v>820.59</v>
      </c>
      <c r="F24" s="52">
        <v>48.46</v>
      </c>
      <c r="G24" s="53">
        <f>F24*E24</f>
        <v>39765.791400000002</v>
      </c>
      <c r="H24" s="53">
        <v>163.85</v>
      </c>
      <c r="I24" s="53">
        <f t="shared" ref="I24:I41" si="4">H24*E24</f>
        <v>134453.6715</v>
      </c>
      <c r="J24" s="53">
        <v>9.2200000000000006</v>
      </c>
      <c r="K24" s="52">
        <f t="shared" si="1"/>
        <v>7565.8398000000007</v>
      </c>
      <c r="L24" s="52"/>
      <c r="M24" s="52"/>
      <c r="N24" s="52">
        <v>3.9</v>
      </c>
      <c r="O24" s="52">
        <f t="shared" si="2"/>
        <v>3200.3009999999999</v>
      </c>
      <c r="P24" s="52">
        <v>53.3</v>
      </c>
      <c r="Q24" s="52">
        <f t="shared" si="3"/>
        <v>43737.447</v>
      </c>
      <c r="R24" s="8"/>
    </row>
    <row r="25" spans="1:18" ht="75">
      <c r="A25" s="31">
        <v>4</v>
      </c>
      <c r="B25" s="44" t="s">
        <v>50</v>
      </c>
      <c r="C25" s="44" t="s">
        <v>18</v>
      </c>
      <c r="D25" s="47" t="s">
        <v>10</v>
      </c>
      <c r="E25" s="51">
        <v>93.18</v>
      </c>
      <c r="F25" s="52">
        <v>14</v>
      </c>
      <c r="G25" s="53">
        <f>F25*E25</f>
        <v>1304.52</v>
      </c>
      <c r="H25" s="53"/>
      <c r="I25" s="53"/>
      <c r="J25" s="53">
        <v>6</v>
      </c>
      <c r="K25" s="52">
        <f t="shared" si="1"/>
        <v>559.08000000000004</v>
      </c>
      <c r="L25" s="52"/>
      <c r="M25" s="52"/>
      <c r="N25" s="52"/>
      <c r="O25" s="52"/>
      <c r="P25" s="52">
        <v>90</v>
      </c>
      <c r="Q25" s="52">
        <f t="shared" si="3"/>
        <v>8386.2000000000007</v>
      </c>
      <c r="R25" s="8"/>
    </row>
    <row r="26" spans="1:18" ht="93" customHeight="1">
      <c r="A26" s="31">
        <v>5</v>
      </c>
      <c r="B26" s="44" t="s">
        <v>19</v>
      </c>
      <c r="C26" s="44" t="s">
        <v>20</v>
      </c>
      <c r="D26" s="47" t="s">
        <v>21</v>
      </c>
      <c r="E26" s="51">
        <v>17076.82</v>
      </c>
      <c r="F26" s="52">
        <v>1.84</v>
      </c>
      <c r="G26" s="53">
        <f>F26*E26</f>
        <v>31421.3488</v>
      </c>
      <c r="H26" s="53"/>
      <c r="I26" s="53"/>
      <c r="J26" s="53"/>
      <c r="K26" s="52"/>
      <c r="L26" s="52"/>
      <c r="M26" s="52"/>
      <c r="N26" s="52"/>
      <c r="O26" s="52"/>
      <c r="P26" s="52"/>
      <c r="Q26" s="52"/>
      <c r="R26" s="8"/>
    </row>
    <row r="27" spans="1:18" ht="90" hidden="1">
      <c r="A27" s="31"/>
      <c r="B27" s="44" t="s">
        <v>22</v>
      </c>
      <c r="C27" s="44" t="s">
        <v>20</v>
      </c>
      <c r="D27" s="47" t="s">
        <v>21</v>
      </c>
      <c r="E27" s="51">
        <v>34397.660000000003</v>
      </c>
      <c r="F27" s="52"/>
      <c r="G27" s="53">
        <f t="shared" si="0"/>
        <v>0</v>
      </c>
      <c r="H27" s="53"/>
      <c r="I27" s="53">
        <f t="shared" si="4"/>
        <v>0</v>
      </c>
      <c r="J27" s="53"/>
      <c r="K27" s="52">
        <f t="shared" si="1"/>
        <v>0</v>
      </c>
      <c r="L27" s="52"/>
      <c r="M27" s="52"/>
      <c r="N27" s="52"/>
      <c r="O27" s="52">
        <f t="shared" si="2"/>
        <v>0</v>
      </c>
      <c r="P27" s="52"/>
      <c r="Q27" s="52">
        <f t="shared" si="3"/>
        <v>0</v>
      </c>
      <c r="R27" s="8"/>
    </row>
    <row r="28" spans="1:18" ht="110.25" customHeight="1">
      <c r="A28" s="31">
        <v>6</v>
      </c>
      <c r="B28" s="44" t="s">
        <v>23</v>
      </c>
      <c r="C28" s="44" t="s">
        <v>24</v>
      </c>
      <c r="D28" s="47" t="s">
        <v>7</v>
      </c>
      <c r="E28" s="51">
        <v>19591.72</v>
      </c>
      <c r="F28" s="52">
        <v>0.9</v>
      </c>
      <c r="G28" s="53">
        <f t="shared" si="0"/>
        <v>17632.548000000003</v>
      </c>
      <c r="H28" s="53"/>
      <c r="I28" s="53"/>
      <c r="J28" s="53">
        <v>1.65</v>
      </c>
      <c r="K28" s="52">
        <f t="shared" si="1"/>
        <v>32326.338</v>
      </c>
      <c r="L28" s="52"/>
      <c r="M28" s="52"/>
      <c r="N28" s="52">
        <v>1.65</v>
      </c>
      <c r="O28" s="52">
        <f t="shared" si="2"/>
        <v>32326.338</v>
      </c>
      <c r="P28" s="52"/>
      <c r="Q28" s="52"/>
      <c r="R28" s="8"/>
    </row>
    <row r="29" spans="1:18" ht="105" customHeight="1">
      <c r="A29" s="31">
        <v>7</v>
      </c>
      <c r="B29" s="44" t="s">
        <v>25</v>
      </c>
      <c r="C29" s="44" t="s">
        <v>61</v>
      </c>
      <c r="D29" s="47" t="s">
        <v>7</v>
      </c>
      <c r="E29" s="51">
        <v>9409.56</v>
      </c>
      <c r="F29" s="52">
        <v>0.6</v>
      </c>
      <c r="G29" s="53">
        <f t="shared" si="0"/>
        <v>5645.7359999999999</v>
      </c>
      <c r="H29" s="53"/>
      <c r="I29" s="53"/>
      <c r="J29" s="53"/>
      <c r="K29" s="52"/>
      <c r="L29" s="52"/>
      <c r="M29" s="52"/>
      <c r="N29" s="52"/>
      <c r="O29" s="52"/>
      <c r="P29" s="52"/>
      <c r="Q29" s="52"/>
      <c r="R29" s="8"/>
    </row>
    <row r="30" spans="1:18" ht="90" hidden="1">
      <c r="A30" s="31"/>
      <c r="B30" s="44" t="s">
        <v>26</v>
      </c>
      <c r="C30" s="44" t="s">
        <v>62</v>
      </c>
      <c r="D30" s="47" t="s">
        <v>11</v>
      </c>
      <c r="E30" s="51">
        <v>1053.52</v>
      </c>
      <c r="F30" s="52"/>
      <c r="G30" s="53"/>
      <c r="H30" s="53"/>
      <c r="I30" s="53"/>
      <c r="J30" s="53"/>
      <c r="K30" s="52"/>
      <c r="L30" s="52"/>
      <c r="M30" s="52"/>
      <c r="N30" s="52"/>
      <c r="O30" s="52"/>
      <c r="P30" s="52"/>
      <c r="Q30" s="52"/>
      <c r="R30" s="8"/>
    </row>
    <row r="31" spans="1:18" s="16" customFormat="1" ht="105" customHeight="1">
      <c r="A31" s="34">
        <v>8</v>
      </c>
      <c r="B31" s="44" t="s">
        <v>26</v>
      </c>
      <c r="C31" s="44" t="s">
        <v>62</v>
      </c>
      <c r="D31" s="67" t="s">
        <v>11</v>
      </c>
      <c r="E31" s="51">
        <v>856.8</v>
      </c>
      <c r="F31" s="55">
        <v>90</v>
      </c>
      <c r="G31" s="51">
        <f>F31*E31</f>
        <v>77112</v>
      </c>
      <c r="H31" s="51"/>
      <c r="I31" s="51"/>
      <c r="J31" s="51">
        <v>165</v>
      </c>
      <c r="K31" s="55">
        <f>J31*E31</f>
        <v>141372</v>
      </c>
      <c r="L31" s="55"/>
      <c r="M31" s="55"/>
      <c r="N31" s="55">
        <v>165</v>
      </c>
      <c r="O31" s="55">
        <f>N31*E31</f>
        <v>141372</v>
      </c>
      <c r="P31" s="55"/>
      <c r="Q31" s="55"/>
      <c r="R31" s="15"/>
    </row>
    <row r="32" spans="1:18" ht="90" hidden="1">
      <c r="A32" s="31"/>
      <c r="B32" s="44" t="s">
        <v>51</v>
      </c>
      <c r="C32" s="44" t="s">
        <v>62</v>
      </c>
      <c r="D32" s="47" t="s">
        <v>11</v>
      </c>
      <c r="E32" s="51">
        <v>1571.58</v>
      </c>
      <c r="F32" s="52"/>
      <c r="G32" s="53">
        <f t="shared" si="0"/>
        <v>0</v>
      </c>
      <c r="H32" s="53"/>
      <c r="I32" s="53">
        <f t="shared" si="4"/>
        <v>0</v>
      </c>
      <c r="J32" s="53"/>
      <c r="K32" s="52">
        <f t="shared" si="1"/>
        <v>0</v>
      </c>
      <c r="L32" s="52"/>
      <c r="M32" s="52"/>
      <c r="N32" s="52"/>
      <c r="O32" s="52">
        <f t="shared" si="2"/>
        <v>0</v>
      </c>
      <c r="P32" s="52"/>
      <c r="Q32" s="52">
        <f t="shared" si="3"/>
        <v>0</v>
      </c>
      <c r="R32" s="8"/>
    </row>
    <row r="33" spans="1:19" ht="15" hidden="1">
      <c r="A33" s="31"/>
      <c r="B33" s="44" t="s">
        <v>27</v>
      </c>
      <c r="C33" s="44" t="s">
        <v>27</v>
      </c>
      <c r="D33" s="47" t="s">
        <v>28</v>
      </c>
      <c r="E33" s="51">
        <v>93.75</v>
      </c>
      <c r="F33" s="52"/>
      <c r="G33" s="53">
        <f t="shared" si="0"/>
        <v>0</v>
      </c>
      <c r="H33" s="53"/>
      <c r="I33" s="53">
        <f t="shared" si="4"/>
        <v>0</v>
      </c>
      <c r="J33" s="53"/>
      <c r="K33" s="52">
        <f t="shared" si="1"/>
        <v>0</v>
      </c>
      <c r="L33" s="52"/>
      <c r="M33" s="52"/>
      <c r="N33" s="52"/>
      <c r="O33" s="52">
        <f t="shared" si="2"/>
        <v>0</v>
      </c>
      <c r="P33" s="52"/>
      <c r="Q33" s="52">
        <f t="shared" si="3"/>
        <v>0</v>
      </c>
      <c r="R33" s="8"/>
    </row>
    <row r="34" spans="1:19" ht="30" hidden="1">
      <c r="A34" s="31"/>
      <c r="B34" s="44" t="s">
        <v>29</v>
      </c>
      <c r="C34" s="44" t="s">
        <v>29</v>
      </c>
      <c r="D34" s="47" t="s">
        <v>28</v>
      </c>
      <c r="E34" s="51">
        <v>302.20999999999998</v>
      </c>
      <c r="F34" s="52"/>
      <c r="G34" s="53">
        <f t="shared" si="0"/>
        <v>0</v>
      </c>
      <c r="H34" s="53"/>
      <c r="I34" s="53">
        <f t="shared" si="4"/>
        <v>0</v>
      </c>
      <c r="J34" s="53"/>
      <c r="K34" s="52">
        <f t="shared" si="1"/>
        <v>0</v>
      </c>
      <c r="L34" s="52"/>
      <c r="M34" s="52"/>
      <c r="N34" s="52"/>
      <c r="O34" s="52">
        <f t="shared" si="2"/>
        <v>0</v>
      </c>
      <c r="P34" s="52"/>
      <c r="Q34" s="52">
        <f t="shared" si="3"/>
        <v>0</v>
      </c>
      <c r="R34" s="8"/>
    </row>
    <row r="35" spans="1:19" ht="60">
      <c r="A35" s="31">
        <v>9</v>
      </c>
      <c r="B35" s="44" t="s">
        <v>52</v>
      </c>
      <c r="C35" s="44" t="s">
        <v>37</v>
      </c>
      <c r="D35" s="47" t="s">
        <v>28</v>
      </c>
      <c r="E35" s="51">
        <v>17.23</v>
      </c>
      <c r="F35" s="52"/>
      <c r="G35" s="53"/>
      <c r="H35" s="53"/>
      <c r="I35" s="53"/>
      <c r="J35" s="53"/>
      <c r="K35" s="52"/>
      <c r="L35" s="52">
        <v>7</v>
      </c>
      <c r="M35" s="52">
        <f>L35*E35</f>
        <v>120.61</v>
      </c>
      <c r="N35" s="52"/>
      <c r="O35" s="52"/>
      <c r="P35" s="52"/>
      <c r="Q35" s="52"/>
      <c r="R35" s="8"/>
    </row>
    <row r="36" spans="1:19" ht="60">
      <c r="A36" s="31">
        <v>10</v>
      </c>
      <c r="B36" s="44" t="s">
        <v>53</v>
      </c>
      <c r="C36" s="44" t="s">
        <v>63</v>
      </c>
      <c r="D36" s="47" t="s">
        <v>28</v>
      </c>
      <c r="E36" s="51">
        <v>279.68</v>
      </c>
      <c r="F36" s="52"/>
      <c r="G36" s="53"/>
      <c r="H36" s="53"/>
      <c r="I36" s="53"/>
      <c r="J36" s="53"/>
      <c r="K36" s="52"/>
      <c r="L36" s="52">
        <v>7</v>
      </c>
      <c r="M36" s="52">
        <f t="shared" ref="M36:M41" si="5">L36*E36</f>
        <v>1957.76</v>
      </c>
      <c r="N36" s="52"/>
      <c r="O36" s="52"/>
      <c r="P36" s="52"/>
      <c r="Q36" s="52"/>
      <c r="R36" s="8"/>
    </row>
    <row r="37" spans="1:19" ht="45">
      <c r="A37" s="31">
        <v>11</v>
      </c>
      <c r="B37" s="44" t="s">
        <v>30</v>
      </c>
      <c r="C37" s="44" t="s">
        <v>30</v>
      </c>
      <c r="D37" s="47" t="s">
        <v>10</v>
      </c>
      <c r="E37" s="51">
        <v>594.03</v>
      </c>
      <c r="F37" s="52"/>
      <c r="G37" s="53"/>
      <c r="H37" s="53"/>
      <c r="I37" s="53"/>
      <c r="J37" s="53"/>
      <c r="K37" s="52"/>
      <c r="L37" s="52">
        <v>52</v>
      </c>
      <c r="M37" s="52">
        <f t="shared" si="5"/>
        <v>30889.559999999998</v>
      </c>
      <c r="N37" s="52"/>
      <c r="O37" s="52"/>
      <c r="P37" s="52"/>
      <c r="Q37" s="52"/>
      <c r="R37" s="8"/>
    </row>
    <row r="38" spans="1:19" ht="45">
      <c r="A38" s="31">
        <v>12</v>
      </c>
      <c r="B38" s="44" t="s">
        <v>31</v>
      </c>
      <c r="C38" s="44" t="s">
        <v>31</v>
      </c>
      <c r="D38" s="47" t="s">
        <v>10</v>
      </c>
      <c r="E38" s="51">
        <v>476.19</v>
      </c>
      <c r="F38" s="52"/>
      <c r="G38" s="53"/>
      <c r="H38" s="53"/>
      <c r="I38" s="53"/>
      <c r="J38" s="53"/>
      <c r="K38" s="52"/>
      <c r="L38" s="52">
        <v>52</v>
      </c>
      <c r="M38" s="52">
        <f t="shared" si="5"/>
        <v>24761.88</v>
      </c>
      <c r="N38" s="52"/>
      <c r="O38" s="52"/>
      <c r="P38" s="52"/>
      <c r="Q38" s="52"/>
      <c r="R38" s="8"/>
    </row>
    <row r="39" spans="1:19" ht="105">
      <c r="A39" s="31">
        <v>13</v>
      </c>
      <c r="B39" s="44" t="s">
        <v>54</v>
      </c>
      <c r="C39" s="44" t="s">
        <v>32</v>
      </c>
      <c r="D39" s="47" t="s">
        <v>28</v>
      </c>
      <c r="E39" s="51">
        <v>4161.51</v>
      </c>
      <c r="F39" s="52"/>
      <c r="G39" s="53"/>
      <c r="H39" s="53"/>
      <c r="I39" s="53"/>
      <c r="J39" s="53"/>
      <c r="K39" s="52"/>
      <c r="L39" s="52">
        <v>15</v>
      </c>
      <c r="M39" s="52">
        <f>L39*E39</f>
        <v>62422.65</v>
      </c>
      <c r="N39" s="52"/>
      <c r="O39" s="52"/>
      <c r="P39" s="52"/>
      <c r="Q39" s="52"/>
      <c r="R39" s="8"/>
    </row>
    <row r="40" spans="1:19" ht="165" hidden="1">
      <c r="A40" s="31"/>
      <c r="B40" s="44" t="s">
        <v>33</v>
      </c>
      <c r="C40" s="44" t="s">
        <v>64</v>
      </c>
      <c r="D40" s="47" t="s">
        <v>11</v>
      </c>
      <c r="E40" s="51">
        <v>67.05</v>
      </c>
      <c r="F40" s="52"/>
      <c r="G40" s="53">
        <f t="shared" si="0"/>
        <v>0</v>
      </c>
      <c r="H40" s="53"/>
      <c r="I40" s="53">
        <f t="shared" si="4"/>
        <v>0</v>
      </c>
      <c r="J40" s="53"/>
      <c r="K40" s="52">
        <f t="shared" si="1"/>
        <v>0</v>
      </c>
      <c r="L40" s="52"/>
      <c r="M40" s="52">
        <f t="shared" si="5"/>
        <v>0</v>
      </c>
      <c r="N40" s="52"/>
      <c r="O40" s="52">
        <f t="shared" si="2"/>
        <v>0</v>
      </c>
      <c r="P40" s="52"/>
      <c r="Q40" s="52">
        <f t="shared" si="3"/>
        <v>0</v>
      </c>
      <c r="R40" s="8"/>
    </row>
    <row r="41" spans="1:19" ht="90" hidden="1">
      <c r="A41" s="31"/>
      <c r="B41" s="44" t="s">
        <v>34</v>
      </c>
      <c r="C41" s="44" t="s">
        <v>65</v>
      </c>
      <c r="D41" s="47" t="s">
        <v>35</v>
      </c>
      <c r="E41" s="51">
        <v>25.46</v>
      </c>
      <c r="F41" s="52"/>
      <c r="G41" s="53">
        <f t="shared" si="0"/>
        <v>0</v>
      </c>
      <c r="H41" s="53"/>
      <c r="I41" s="53">
        <f t="shared" si="4"/>
        <v>0</v>
      </c>
      <c r="J41" s="53"/>
      <c r="K41" s="52">
        <f t="shared" si="1"/>
        <v>0</v>
      </c>
      <c r="L41" s="52"/>
      <c r="M41" s="52">
        <f t="shared" si="5"/>
        <v>0</v>
      </c>
      <c r="N41" s="52"/>
      <c r="O41" s="52">
        <f t="shared" si="2"/>
        <v>0</v>
      </c>
      <c r="P41" s="52"/>
      <c r="Q41" s="52">
        <f t="shared" si="3"/>
        <v>0</v>
      </c>
      <c r="R41" s="8"/>
    </row>
    <row r="42" spans="1:19" ht="60">
      <c r="A42" s="31">
        <v>14</v>
      </c>
      <c r="B42" s="44" t="s">
        <v>36</v>
      </c>
      <c r="C42" s="44" t="s">
        <v>66</v>
      </c>
      <c r="D42" s="47" t="s">
        <v>10</v>
      </c>
      <c r="E42" s="51">
        <v>635.97</v>
      </c>
      <c r="F42" s="52">
        <v>14</v>
      </c>
      <c r="G42" s="53">
        <f t="shared" si="0"/>
        <v>8903.58</v>
      </c>
      <c r="H42" s="53"/>
      <c r="I42" s="53"/>
      <c r="J42" s="53">
        <v>6</v>
      </c>
      <c r="K42" s="52">
        <f t="shared" si="1"/>
        <v>3815.82</v>
      </c>
      <c r="L42" s="52"/>
      <c r="M42" s="52"/>
      <c r="N42" s="52"/>
      <c r="O42" s="52"/>
      <c r="P42" s="52"/>
      <c r="Q42" s="52"/>
      <c r="R42" s="8"/>
    </row>
    <row r="43" spans="1:19" s="25" customFormat="1" ht="14.25">
      <c r="A43" s="35"/>
      <c r="B43" s="68" t="s">
        <v>73</v>
      </c>
      <c r="C43" s="69">
        <f>G43+I43+K43+M43+O43+Q43-0.01</f>
        <v>874517.82630000007</v>
      </c>
      <c r="D43" s="60"/>
      <c r="E43" s="58"/>
      <c r="F43" s="59"/>
      <c r="G43" s="60">
        <f>SUM(G8:G42)</f>
        <v>182706.70300000001</v>
      </c>
      <c r="H43" s="60"/>
      <c r="I43" s="60">
        <f>SUM(I8:I42)</f>
        <v>134453.6715</v>
      </c>
      <c r="J43" s="60"/>
      <c r="K43" s="59">
        <f>SUM(K8:K42)</f>
        <v>189477.32280000002</v>
      </c>
      <c r="L43" s="59"/>
      <c r="M43" s="59">
        <f>SUM(M8:M42)</f>
        <v>120152.45999999999</v>
      </c>
      <c r="N43" s="59"/>
      <c r="O43" s="59">
        <f>SUM(O8:O42)</f>
        <v>188669.25699999998</v>
      </c>
      <c r="P43" s="59"/>
      <c r="Q43" s="59">
        <f>SUM(Q8:Q42)</f>
        <v>59058.422000000006</v>
      </c>
      <c r="S43" s="18">
        <f>SUM(G43:R43)</f>
        <v>874517.83630000008</v>
      </c>
    </row>
    <row r="44" spans="1:19">
      <c r="S44" s="17"/>
    </row>
    <row r="45" spans="1:19">
      <c r="S45" s="17"/>
    </row>
    <row r="46" spans="1:19">
      <c r="S46" s="17"/>
    </row>
    <row r="47" spans="1:19">
      <c r="S47" s="17"/>
    </row>
    <row r="51" spans="7:13">
      <c r="G51" s="9"/>
      <c r="H51" s="1"/>
      <c r="I51" s="2"/>
      <c r="J51" s="10"/>
      <c r="K51" s="11"/>
      <c r="L51" s="12"/>
      <c r="M51" s="13"/>
    </row>
  </sheetData>
  <mergeCells count="3">
    <mergeCell ref="A3:Q3"/>
    <mergeCell ref="A7:Q7"/>
    <mergeCell ref="A16:Q16"/>
  </mergeCells>
  <pageMargins left="0.11811023622047245" right="0.11811023622047245" top="0.15748031496062992" bottom="0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S51"/>
  <sheetViews>
    <sheetView tabSelected="1" zoomScale="90" zoomScaleNormal="90" workbookViewId="0">
      <selection activeCell="K6" sqref="K6"/>
    </sheetView>
  </sheetViews>
  <sheetFormatPr defaultRowHeight="12.75"/>
  <cols>
    <col min="1" max="1" width="4.42578125" style="3" customWidth="1"/>
    <col min="2" max="3" width="15.140625" style="14" customWidth="1"/>
    <col min="4" max="4" width="11.140625" style="4" customWidth="1"/>
    <col min="5" max="5" width="12" style="14" customWidth="1"/>
    <col min="6" max="6" width="9.28515625" style="5" bestFit="1" customWidth="1"/>
    <col min="7" max="7" width="13" style="6" customWidth="1"/>
    <col min="8" max="8" width="13" style="4" customWidth="1"/>
    <col min="9" max="9" width="14.42578125" style="4" customWidth="1"/>
    <col min="10" max="10" width="11.5703125" style="4" customWidth="1"/>
    <col min="11" max="11" width="12" style="3" bestFit="1" customWidth="1"/>
    <col min="12" max="12" width="10.28515625" style="3" customWidth="1"/>
    <col min="13" max="13" width="12" style="3" bestFit="1" customWidth="1"/>
    <col min="14" max="14" width="10.7109375" style="3" customWidth="1"/>
    <col min="15" max="15" width="14.28515625" style="3" customWidth="1"/>
    <col min="16" max="16" width="13.140625" style="3" customWidth="1"/>
    <col min="17" max="17" width="12.7109375" style="3" customWidth="1"/>
    <col min="18" max="18" width="9.140625" style="3"/>
    <col min="19" max="19" width="11.28515625" style="3" hidden="1" customWidth="1"/>
    <col min="20" max="16384" width="9.140625" style="3"/>
  </cols>
  <sheetData>
    <row r="1" spans="1:18" ht="15">
      <c r="A1" s="26"/>
      <c r="B1" s="27"/>
      <c r="C1" s="27"/>
      <c r="D1" s="28"/>
      <c r="E1" s="27"/>
      <c r="F1" s="29"/>
      <c r="G1" s="30"/>
      <c r="H1" s="28"/>
      <c r="I1" s="28"/>
      <c r="J1" s="28"/>
      <c r="K1" s="26"/>
      <c r="L1" s="26"/>
      <c r="M1" s="26"/>
      <c r="N1" s="26"/>
      <c r="O1" s="26"/>
      <c r="P1" s="26"/>
      <c r="Q1" s="26"/>
    </row>
    <row r="2" spans="1:18" ht="15">
      <c r="A2" s="26"/>
      <c r="B2" s="27"/>
      <c r="C2" s="27"/>
      <c r="D2" s="28"/>
      <c r="E2" s="27"/>
      <c r="F2" s="29"/>
      <c r="G2" s="30"/>
      <c r="H2" s="28"/>
      <c r="I2" s="28"/>
      <c r="J2" s="28"/>
      <c r="K2" s="26"/>
      <c r="L2" s="26"/>
      <c r="M2" s="26"/>
      <c r="N2" s="26"/>
      <c r="O2" s="26"/>
      <c r="P2" s="26"/>
      <c r="Q2" s="26"/>
    </row>
    <row r="3" spans="1:18" ht="15.75">
      <c r="A3" s="78" t="s">
        <v>98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</row>
    <row r="4" spans="1:18" ht="15">
      <c r="A4" s="26"/>
      <c r="B4" s="27"/>
      <c r="C4" s="27"/>
      <c r="D4" s="28"/>
      <c r="E4" s="27"/>
      <c r="F4" s="29"/>
      <c r="G4" s="30"/>
      <c r="H4" s="28"/>
      <c r="I4" s="28"/>
      <c r="J4" s="28"/>
      <c r="K4" s="26"/>
      <c r="L4" s="26"/>
      <c r="M4" s="26"/>
      <c r="N4" s="26"/>
      <c r="O4" s="26"/>
      <c r="P4" s="26"/>
      <c r="Q4" s="26"/>
    </row>
    <row r="5" spans="1:18" ht="15">
      <c r="A5" s="26"/>
      <c r="B5" s="27"/>
      <c r="C5" s="27"/>
      <c r="D5" s="28"/>
      <c r="E5" s="27"/>
      <c r="F5" s="29"/>
      <c r="G5" s="30"/>
      <c r="H5" s="28"/>
      <c r="I5" s="28"/>
      <c r="J5" s="28"/>
      <c r="K5" s="26"/>
      <c r="L5" s="26"/>
      <c r="M5" s="26"/>
      <c r="N5" s="26"/>
      <c r="O5" s="26"/>
      <c r="P5" s="26"/>
      <c r="Q5" s="26"/>
    </row>
    <row r="6" spans="1:18" ht="156" customHeight="1">
      <c r="A6" s="43" t="s">
        <v>0</v>
      </c>
      <c r="B6" s="44" t="s">
        <v>1</v>
      </c>
      <c r="C6" s="44" t="s">
        <v>2</v>
      </c>
      <c r="D6" s="45" t="s">
        <v>3</v>
      </c>
      <c r="E6" s="44" t="s">
        <v>4</v>
      </c>
      <c r="F6" s="46" t="s">
        <v>115</v>
      </c>
      <c r="G6" s="47" t="s">
        <v>116</v>
      </c>
      <c r="H6" s="45" t="s">
        <v>104</v>
      </c>
      <c r="I6" s="45" t="s">
        <v>105</v>
      </c>
      <c r="J6" s="45" t="s">
        <v>113</v>
      </c>
      <c r="K6" s="45" t="s">
        <v>114</v>
      </c>
      <c r="L6" s="45" t="s">
        <v>106</v>
      </c>
      <c r="M6" s="45" t="s">
        <v>107</v>
      </c>
      <c r="N6" s="45" t="s">
        <v>38</v>
      </c>
      <c r="O6" s="45" t="s">
        <v>39</v>
      </c>
      <c r="P6" s="45" t="s">
        <v>108</v>
      </c>
      <c r="Q6" s="45" t="s">
        <v>109</v>
      </c>
      <c r="R6" s="7"/>
    </row>
    <row r="7" spans="1:18" ht="15" hidden="1" customHeight="1">
      <c r="A7" s="82" t="s">
        <v>5</v>
      </c>
      <c r="B7" s="83"/>
      <c r="C7" s="83"/>
      <c r="D7" s="83"/>
      <c r="E7" s="83"/>
      <c r="F7" s="83"/>
      <c r="G7" s="83"/>
      <c r="H7" s="83"/>
      <c r="I7" s="83"/>
      <c r="J7" s="83"/>
      <c r="K7" s="83"/>
      <c r="L7" s="83"/>
      <c r="M7" s="83"/>
      <c r="N7" s="83"/>
      <c r="O7" s="83"/>
      <c r="P7" s="83"/>
      <c r="Q7" s="84"/>
      <c r="R7" s="7"/>
    </row>
    <row r="8" spans="1:18" ht="90" hidden="1">
      <c r="A8" s="48"/>
      <c r="B8" s="49" t="s">
        <v>40</v>
      </c>
      <c r="C8" s="49" t="s">
        <v>6</v>
      </c>
      <c r="D8" s="50" t="s">
        <v>7</v>
      </c>
      <c r="E8" s="51">
        <v>6361.51</v>
      </c>
      <c r="F8" s="52"/>
      <c r="G8" s="53"/>
      <c r="H8" s="53"/>
      <c r="I8" s="53"/>
      <c r="J8" s="53"/>
      <c r="K8" s="52"/>
      <c r="L8" s="52"/>
      <c r="M8" s="52"/>
      <c r="N8" s="52"/>
      <c r="O8" s="52"/>
      <c r="P8" s="52"/>
      <c r="Q8" s="52"/>
      <c r="R8" s="8"/>
    </row>
    <row r="9" spans="1:18" ht="135" hidden="1">
      <c r="A9" s="48"/>
      <c r="B9" s="49" t="s">
        <v>8</v>
      </c>
      <c r="C9" s="49" t="s">
        <v>9</v>
      </c>
      <c r="D9" s="50" t="s">
        <v>7</v>
      </c>
      <c r="E9" s="51">
        <v>25567.119999999999</v>
      </c>
      <c r="F9" s="52"/>
      <c r="G9" s="53"/>
      <c r="H9" s="53"/>
      <c r="I9" s="53"/>
      <c r="J9" s="53"/>
      <c r="K9" s="52"/>
      <c r="L9" s="52"/>
      <c r="M9" s="52"/>
      <c r="N9" s="52"/>
      <c r="O9" s="52"/>
      <c r="P9" s="52"/>
      <c r="Q9" s="52"/>
      <c r="R9" s="8"/>
    </row>
    <row r="10" spans="1:18" ht="135" hidden="1">
      <c r="A10" s="48"/>
      <c r="B10" s="49" t="s">
        <v>41</v>
      </c>
      <c r="C10" s="49" t="s">
        <v>55</v>
      </c>
      <c r="D10" s="50" t="s">
        <v>7</v>
      </c>
      <c r="E10" s="51">
        <v>31309.759999999998</v>
      </c>
      <c r="F10" s="52"/>
      <c r="G10" s="53"/>
      <c r="H10" s="53"/>
      <c r="I10" s="53"/>
      <c r="J10" s="53"/>
      <c r="K10" s="52"/>
      <c r="L10" s="52"/>
      <c r="M10" s="52"/>
      <c r="N10" s="52"/>
      <c r="O10" s="52"/>
      <c r="P10" s="52"/>
      <c r="Q10" s="52"/>
      <c r="R10" s="8"/>
    </row>
    <row r="11" spans="1:18" s="16" customFormat="1" ht="60" hidden="1">
      <c r="A11" s="54"/>
      <c r="B11" s="49" t="s">
        <v>67</v>
      </c>
      <c r="C11" s="49" t="s">
        <v>68</v>
      </c>
      <c r="D11" s="49" t="s">
        <v>10</v>
      </c>
      <c r="E11" s="51">
        <v>876.69</v>
      </c>
      <c r="F11" s="51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</row>
    <row r="12" spans="1:18" ht="75" hidden="1">
      <c r="A12" s="48"/>
      <c r="B12" s="49" t="s">
        <v>42</v>
      </c>
      <c r="C12" s="49" t="s">
        <v>56</v>
      </c>
      <c r="D12" s="50" t="s">
        <v>10</v>
      </c>
      <c r="E12" s="51">
        <v>2412.65</v>
      </c>
      <c r="F12" s="52"/>
      <c r="G12" s="53"/>
      <c r="H12" s="53"/>
      <c r="I12" s="53"/>
      <c r="J12" s="53"/>
      <c r="K12" s="52"/>
      <c r="L12" s="52"/>
      <c r="M12" s="52"/>
      <c r="N12" s="52"/>
      <c r="O12" s="52"/>
      <c r="P12" s="52"/>
      <c r="Q12" s="52"/>
      <c r="R12" s="8"/>
    </row>
    <row r="13" spans="1:18" ht="45" hidden="1">
      <c r="A13" s="48"/>
      <c r="B13" s="49" t="s">
        <v>43</v>
      </c>
      <c r="C13" s="49" t="s">
        <v>57</v>
      </c>
      <c r="D13" s="50" t="s">
        <v>11</v>
      </c>
      <c r="E13" s="51">
        <v>320.26</v>
      </c>
      <c r="F13" s="52"/>
      <c r="G13" s="53"/>
      <c r="H13" s="53"/>
      <c r="I13" s="53"/>
      <c r="J13" s="53"/>
      <c r="K13" s="52"/>
      <c r="L13" s="52"/>
      <c r="M13" s="52"/>
      <c r="N13" s="52"/>
      <c r="O13" s="52"/>
      <c r="P13" s="52"/>
      <c r="Q13" s="52"/>
      <c r="R13" s="8"/>
    </row>
    <row r="14" spans="1:18" ht="45" hidden="1">
      <c r="A14" s="48"/>
      <c r="B14" s="49" t="s">
        <v>12</v>
      </c>
      <c r="C14" s="49" t="s">
        <v>57</v>
      </c>
      <c r="D14" s="50" t="s">
        <v>11</v>
      </c>
      <c r="E14" s="51">
        <v>40.770000000000003</v>
      </c>
      <c r="F14" s="52"/>
      <c r="G14" s="53"/>
      <c r="H14" s="53"/>
      <c r="I14" s="53"/>
      <c r="J14" s="53"/>
      <c r="K14" s="52"/>
      <c r="L14" s="52"/>
      <c r="M14" s="52"/>
      <c r="N14" s="52"/>
      <c r="O14" s="52"/>
      <c r="P14" s="52"/>
      <c r="Q14" s="52"/>
      <c r="R14" s="8"/>
    </row>
    <row r="15" spans="1:18" ht="3" hidden="1" customHeight="1">
      <c r="A15" s="48"/>
      <c r="B15" s="49" t="s">
        <v>13</v>
      </c>
      <c r="C15" s="49" t="s">
        <v>58</v>
      </c>
      <c r="D15" s="50" t="s">
        <v>7</v>
      </c>
      <c r="E15" s="51">
        <v>165.75</v>
      </c>
      <c r="F15" s="52"/>
      <c r="G15" s="53"/>
      <c r="H15" s="53"/>
      <c r="I15" s="53"/>
      <c r="J15" s="53"/>
      <c r="K15" s="52"/>
      <c r="L15" s="52"/>
      <c r="M15" s="52"/>
      <c r="N15" s="52"/>
      <c r="O15" s="52"/>
      <c r="P15" s="52"/>
      <c r="Q15" s="52"/>
      <c r="R15" s="8"/>
    </row>
    <row r="16" spans="1:18" s="16" customFormat="1" ht="15">
      <c r="A16" s="82" t="s">
        <v>14</v>
      </c>
      <c r="B16" s="83"/>
      <c r="C16" s="8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83"/>
      <c r="P16" s="83"/>
      <c r="Q16" s="84"/>
      <c r="R16" s="15"/>
    </row>
    <row r="17" spans="1:18" ht="135" hidden="1">
      <c r="A17" s="48"/>
      <c r="B17" s="49" t="s">
        <v>44</v>
      </c>
      <c r="C17" s="49" t="s">
        <v>15</v>
      </c>
      <c r="D17" s="50" t="s">
        <v>7</v>
      </c>
      <c r="E17" s="51">
        <v>5855.33</v>
      </c>
      <c r="F17" s="52"/>
      <c r="G17" s="53"/>
      <c r="H17" s="53"/>
      <c r="I17" s="53"/>
      <c r="J17" s="53"/>
      <c r="K17" s="52"/>
      <c r="L17" s="52"/>
      <c r="M17" s="52"/>
      <c r="N17" s="52"/>
      <c r="O17" s="52"/>
      <c r="P17" s="52"/>
      <c r="Q17" s="52"/>
      <c r="R17" s="8"/>
    </row>
    <row r="18" spans="1:18" s="16" customFormat="1" ht="135" hidden="1">
      <c r="A18" s="54"/>
      <c r="B18" s="49" t="s">
        <v>69</v>
      </c>
      <c r="C18" s="49" t="s">
        <v>15</v>
      </c>
      <c r="D18" s="49" t="s">
        <v>70</v>
      </c>
      <c r="E18" s="51">
        <v>2172.21</v>
      </c>
      <c r="F18" s="51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</row>
    <row r="19" spans="1:18" ht="135">
      <c r="A19" s="48">
        <v>1</v>
      </c>
      <c r="B19" s="49" t="s">
        <v>45</v>
      </c>
      <c r="C19" s="49" t="s">
        <v>15</v>
      </c>
      <c r="D19" s="50" t="s">
        <v>7</v>
      </c>
      <c r="E19" s="51">
        <v>2773.91</v>
      </c>
      <c r="F19" s="52"/>
      <c r="G19" s="53"/>
      <c r="H19" s="53"/>
      <c r="I19" s="53"/>
      <c r="J19" s="53"/>
      <c r="K19" s="52"/>
      <c r="L19" s="52"/>
      <c r="M19" s="52"/>
      <c r="N19" s="52"/>
      <c r="O19" s="52"/>
      <c r="P19" s="52">
        <v>2.5</v>
      </c>
      <c r="Q19" s="52">
        <f>P19*E19</f>
        <v>6934.7749999999996</v>
      </c>
      <c r="R19" s="8"/>
    </row>
    <row r="20" spans="1:18" ht="165">
      <c r="A20" s="48">
        <v>2</v>
      </c>
      <c r="B20" s="49" t="s">
        <v>46</v>
      </c>
      <c r="C20" s="49" t="s">
        <v>59</v>
      </c>
      <c r="D20" s="50" t="s">
        <v>7</v>
      </c>
      <c r="E20" s="51">
        <v>5117.66</v>
      </c>
      <c r="F20" s="52">
        <v>0.18</v>
      </c>
      <c r="G20" s="53">
        <f>F20*E20</f>
        <v>921.17879999999991</v>
      </c>
      <c r="H20" s="53"/>
      <c r="I20" s="53"/>
      <c r="J20" s="53">
        <v>0.75</v>
      </c>
      <c r="K20" s="52">
        <f>J20*E20</f>
        <v>3838.2449999999999</v>
      </c>
      <c r="L20" s="52"/>
      <c r="M20" s="52"/>
      <c r="N20" s="52">
        <v>2.2999999999999998</v>
      </c>
      <c r="O20" s="52">
        <f>N20*E20</f>
        <v>11770.617999999999</v>
      </c>
      <c r="P20" s="52"/>
      <c r="Q20" s="52"/>
      <c r="R20" s="8"/>
    </row>
    <row r="21" spans="1:18" s="16" customFormat="1" ht="75" hidden="1">
      <c r="A21" s="54"/>
      <c r="B21" s="49" t="s">
        <v>67</v>
      </c>
      <c r="C21" s="49" t="s">
        <v>16</v>
      </c>
      <c r="D21" s="49" t="s">
        <v>10</v>
      </c>
      <c r="E21" s="51">
        <v>798.37</v>
      </c>
      <c r="F21" s="51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</row>
    <row r="22" spans="1:18" ht="75" hidden="1">
      <c r="A22" s="48"/>
      <c r="B22" s="49" t="s">
        <v>47</v>
      </c>
      <c r="C22" s="49" t="s">
        <v>16</v>
      </c>
      <c r="D22" s="50" t="s">
        <v>10</v>
      </c>
      <c r="E22" s="51">
        <v>2176.48</v>
      </c>
      <c r="F22" s="52"/>
      <c r="G22" s="53">
        <f t="shared" ref="G22:G42" si="0">F22*E22</f>
        <v>0</v>
      </c>
      <c r="H22" s="53"/>
      <c r="I22" s="53"/>
      <c r="J22" s="53"/>
      <c r="K22" s="52">
        <f t="shared" ref="K22:K42" si="1">J22*E22</f>
        <v>0</v>
      </c>
      <c r="L22" s="52"/>
      <c r="M22" s="52"/>
      <c r="N22" s="52"/>
      <c r="O22" s="52">
        <f t="shared" ref="O22:O41" si="2">N22*E22</f>
        <v>0</v>
      </c>
      <c r="P22" s="52"/>
      <c r="Q22" s="52">
        <f t="shared" ref="Q22:Q41" si="3">P22*E22</f>
        <v>0</v>
      </c>
      <c r="R22" s="8"/>
    </row>
    <row r="23" spans="1:18" ht="165" hidden="1">
      <c r="A23" s="48"/>
      <c r="B23" s="49" t="s">
        <v>48</v>
      </c>
      <c r="C23" s="49" t="s">
        <v>17</v>
      </c>
      <c r="D23" s="50" t="s">
        <v>7</v>
      </c>
      <c r="E23" s="51">
        <v>3593.44</v>
      </c>
      <c r="F23" s="52"/>
      <c r="G23" s="53">
        <f t="shared" si="0"/>
        <v>0</v>
      </c>
      <c r="H23" s="53"/>
      <c r="I23" s="53">
        <f>H23*E23</f>
        <v>0</v>
      </c>
      <c r="J23" s="53"/>
      <c r="K23" s="52">
        <f t="shared" si="1"/>
        <v>0</v>
      </c>
      <c r="L23" s="52"/>
      <c r="M23" s="52"/>
      <c r="N23" s="52"/>
      <c r="O23" s="52">
        <f t="shared" si="2"/>
        <v>0</v>
      </c>
      <c r="P23" s="52"/>
      <c r="Q23" s="52">
        <f t="shared" si="3"/>
        <v>0</v>
      </c>
      <c r="R23" s="8"/>
    </row>
    <row r="24" spans="1:18" ht="165">
      <c r="A24" s="48">
        <v>3</v>
      </c>
      <c r="B24" s="49" t="s">
        <v>49</v>
      </c>
      <c r="C24" s="49" t="s">
        <v>60</v>
      </c>
      <c r="D24" s="50" t="s">
        <v>7</v>
      </c>
      <c r="E24" s="51">
        <v>820.59</v>
      </c>
      <c r="F24" s="52">
        <v>48.46</v>
      </c>
      <c r="G24" s="53">
        <f>F24*E24</f>
        <v>39765.791400000002</v>
      </c>
      <c r="H24" s="53">
        <v>163.85</v>
      </c>
      <c r="I24" s="53">
        <f t="shared" ref="I24:I41" si="4">H24*E24</f>
        <v>134453.6715</v>
      </c>
      <c r="J24" s="53">
        <v>9.2200000000000006</v>
      </c>
      <c r="K24" s="52">
        <f t="shared" si="1"/>
        <v>7565.8398000000007</v>
      </c>
      <c r="L24" s="52"/>
      <c r="M24" s="52"/>
      <c r="N24" s="52">
        <v>3.9</v>
      </c>
      <c r="O24" s="52">
        <f t="shared" si="2"/>
        <v>3200.3009999999999</v>
      </c>
      <c r="P24" s="52">
        <v>53.3</v>
      </c>
      <c r="Q24" s="52">
        <f t="shared" si="3"/>
        <v>43737.447</v>
      </c>
      <c r="R24" s="8"/>
    </row>
    <row r="25" spans="1:18" ht="75">
      <c r="A25" s="48">
        <v>4</v>
      </c>
      <c r="B25" s="49" t="s">
        <v>50</v>
      </c>
      <c r="C25" s="49" t="s">
        <v>18</v>
      </c>
      <c r="D25" s="50" t="s">
        <v>10</v>
      </c>
      <c r="E25" s="51">
        <v>93.18</v>
      </c>
      <c r="F25" s="52">
        <v>14</v>
      </c>
      <c r="G25" s="53">
        <f>F25*E25</f>
        <v>1304.52</v>
      </c>
      <c r="H25" s="53"/>
      <c r="I25" s="53"/>
      <c r="J25" s="53">
        <v>6</v>
      </c>
      <c r="K25" s="52">
        <f t="shared" si="1"/>
        <v>559.08000000000004</v>
      </c>
      <c r="L25" s="52"/>
      <c r="M25" s="52"/>
      <c r="N25" s="52"/>
      <c r="O25" s="52"/>
      <c r="P25" s="52">
        <v>90</v>
      </c>
      <c r="Q25" s="52">
        <f t="shared" si="3"/>
        <v>8386.2000000000007</v>
      </c>
      <c r="R25" s="8"/>
    </row>
    <row r="26" spans="1:18" ht="90">
      <c r="A26" s="48">
        <v>5</v>
      </c>
      <c r="B26" s="49" t="s">
        <v>19</v>
      </c>
      <c r="C26" s="49" t="s">
        <v>20</v>
      </c>
      <c r="D26" s="50" t="s">
        <v>21</v>
      </c>
      <c r="E26" s="51">
        <v>17076.82</v>
      </c>
      <c r="F26" s="52">
        <v>1.84</v>
      </c>
      <c r="G26" s="53">
        <f>F26*E26</f>
        <v>31421.3488</v>
      </c>
      <c r="H26" s="53"/>
      <c r="I26" s="53"/>
      <c r="J26" s="53"/>
      <c r="K26" s="52"/>
      <c r="L26" s="52"/>
      <c r="M26" s="52"/>
      <c r="N26" s="52"/>
      <c r="O26" s="52"/>
      <c r="P26" s="52"/>
      <c r="Q26" s="52"/>
      <c r="R26" s="8"/>
    </row>
    <row r="27" spans="1:18" ht="90" hidden="1">
      <c r="A27" s="48"/>
      <c r="B27" s="49" t="s">
        <v>22</v>
      </c>
      <c r="C27" s="49" t="s">
        <v>20</v>
      </c>
      <c r="D27" s="50" t="s">
        <v>21</v>
      </c>
      <c r="E27" s="51">
        <v>34397.660000000003</v>
      </c>
      <c r="F27" s="52"/>
      <c r="G27" s="53">
        <f t="shared" si="0"/>
        <v>0</v>
      </c>
      <c r="H27" s="53"/>
      <c r="I27" s="53">
        <f t="shared" si="4"/>
        <v>0</v>
      </c>
      <c r="J27" s="53"/>
      <c r="K27" s="52">
        <f t="shared" si="1"/>
        <v>0</v>
      </c>
      <c r="L27" s="52"/>
      <c r="M27" s="52"/>
      <c r="N27" s="52"/>
      <c r="O27" s="52">
        <f t="shared" si="2"/>
        <v>0</v>
      </c>
      <c r="P27" s="52"/>
      <c r="Q27" s="52">
        <f t="shared" si="3"/>
        <v>0</v>
      </c>
      <c r="R27" s="8"/>
    </row>
    <row r="28" spans="1:18" ht="105">
      <c r="A28" s="48">
        <v>6</v>
      </c>
      <c r="B28" s="49" t="s">
        <v>23</v>
      </c>
      <c r="C28" s="49" t="s">
        <v>24</v>
      </c>
      <c r="D28" s="50" t="s">
        <v>7</v>
      </c>
      <c r="E28" s="51">
        <v>19591.72</v>
      </c>
      <c r="F28" s="52">
        <v>0.9</v>
      </c>
      <c r="G28" s="53">
        <f t="shared" si="0"/>
        <v>17632.548000000003</v>
      </c>
      <c r="H28" s="53"/>
      <c r="I28" s="53"/>
      <c r="J28" s="53">
        <v>1.65</v>
      </c>
      <c r="K28" s="52">
        <f t="shared" si="1"/>
        <v>32326.338</v>
      </c>
      <c r="L28" s="52"/>
      <c r="M28" s="52"/>
      <c r="N28" s="52">
        <v>1.65</v>
      </c>
      <c r="O28" s="52">
        <f t="shared" si="2"/>
        <v>32326.338</v>
      </c>
      <c r="P28" s="52"/>
      <c r="Q28" s="52"/>
      <c r="R28" s="8"/>
    </row>
    <row r="29" spans="1:18" ht="120">
      <c r="A29" s="48">
        <v>7</v>
      </c>
      <c r="B29" s="49" t="s">
        <v>25</v>
      </c>
      <c r="C29" s="49" t="s">
        <v>61</v>
      </c>
      <c r="D29" s="50" t="s">
        <v>7</v>
      </c>
      <c r="E29" s="51">
        <v>9409.56</v>
      </c>
      <c r="F29" s="52">
        <v>0.6</v>
      </c>
      <c r="G29" s="53">
        <f t="shared" si="0"/>
        <v>5645.7359999999999</v>
      </c>
      <c r="H29" s="53"/>
      <c r="I29" s="53"/>
      <c r="J29" s="53"/>
      <c r="K29" s="52"/>
      <c r="L29" s="52"/>
      <c r="M29" s="52"/>
      <c r="N29" s="52"/>
      <c r="O29" s="52"/>
      <c r="P29" s="52"/>
      <c r="Q29" s="52"/>
      <c r="R29" s="8"/>
    </row>
    <row r="30" spans="1:18" ht="90" hidden="1">
      <c r="A30" s="48"/>
      <c r="B30" s="49" t="s">
        <v>26</v>
      </c>
      <c r="C30" s="49" t="s">
        <v>62</v>
      </c>
      <c r="D30" s="50" t="s">
        <v>11</v>
      </c>
      <c r="E30" s="51">
        <v>1053.52</v>
      </c>
      <c r="F30" s="52"/>
      <c r="G30" s="53"/>
      <c r="H30" s="53"/>
      <c r="I30" s="53"/>
      <c r="J30" s="53"/>
      <c r="K30" s="52"/>
      <c r="L30" s="52"/>
      <c r="M30" s="52"/>
      <c r="N30" s="52"/>
      <c r="O30" s="52"/>
      <c r="P30" s="52"/>
      <c r="Q30" s="52"/>
      <c r="R30" s="8"/>
    </row>
    <row r="31" spans="1:18" s="16" customFormat="1" ht="90">
      <c r="A31" s="54">
        <v>8</v>
      </c>
      <c r="B31" s="49" t="s">
        <v>26</v>
      </c>
      <c r="C31" s="49" t="s">
        <v>62</v>
      </c>
      <c r="D31" s="49" t="s">
        <v>11</v>
      </c>
      <c r="E31" s="51">
        <v>856.8</v>
      </c>
      <c r="F31" s="55">
        <v>90</v>
      </c>
      <c r="G31" s="51">
        <f>F31*E31</f>
        <v>77112</v>
      </c>
      <c r="H31" s="51"/>
      <c r="I31" s="51"/>
      <c r="J31" s="51">
        <v>165</v>
      </c>
      <c r="K31" s="55">
        <f>J31*E31</f>
        <v>141372</v>
      </c>
      <c r="L31" s="55"/>
      <c r="M31" s="55"/>
      <c r="N31" s="55">
        <v>165</v>
      </c>
      <c r="O31" s="55">
        <f>N31*E31</f>
        <v>141372</v>
      </c>
      <c r="P31" s="55"/>
      <c r="Q31" s="55"/>
      <c r="R31" s="15"/>
    </row>
    <row r="32" spans="1:18" ht="90" hidden="1">
      <c r="A32" s="48"/>
      <c r="B32" s="49" t="s">
        <v>51</v>
      </c>
      <c r="C32" s="49" t="s">
        <v>62</v>
      </c>
      <c r="D32" s="50" t="s">
        <v>11</v>
      </c>
      <c r="E32" s="51">
        <v>1571.58</v>
      </c>
      <c r="F32" s="52"/>
      <c r="G32" s="53">
        <f t="shared" si="0"/>
        <v>0</v>
      </c>
      <c r="H32" s="53"/>
      <c r="I32" s="53">
        <f t="shared" si="4"/>
        <v>0</v>
      </c>
      <c r="J32" s="53"/>
      <c r="K32" s="52">
        <f t="shared" si="1"/>
        <v>0</v>
      </c>
      <c r="L32" s="52"/>
      <c r="M32" s="52"/>
      <c r="N32" s="52"/>
      <c r="O32" s="52">
        <f t="shared" si="2"/>
        <v>0</v>
      </c>
      <c r="P32" s="52"/>
      <c r="Q32" s="52">
        <f t="shared" si="3"/>
        <v>0</v>
      </c>
      <c r="R32" s="8"/>
    </row>
    <row r="33" spans="1:19" ht="15" hidden="1">
      <c r="A33" s="48"/>
      <c r="B33" s="49" t="s">
        <v>27</v>
      </c>
      <c r="C33" s="49" t="s">
        <v>27</v>
      </c>
      <c r="D33" s="50" t="s">
        <v>28</v>
      </c>
      <c r="E33" s="51">
        <v>93.75</v>
      </c>
      <c r="F33" s="52"/>
      <c r="G33" s="53">
        <f t="shared" si="0"/>
        <v>0</v>
      </c>
      <c r="H33" s="53"/>
      <c r="I33" s="53">
        <f t="shared" si="4"/>
        <v>0</v>
      </c>
      <c r="J33" s="53"/>
      <c r="K33" s="52">
        <f t="shared" si="1"/>
        <v>0</v>
      </c>
      <c r="L33" s="52"/>
      <c r="M33" s="52"/>
      <c r="N33" s="52"/>
      <c r="O33" s="52">
        <f t="shared" si="2"/>
        <v>0</v>
      </c>
      <c r="P33" s="52"/>
      <c r="Q33" s="52">
        <f t="shared" si="3"/>
        <v>0</v>
      </c>
      <c r="R33" s="8"/>
    </row>
    <row r="34" spans="1:19" ht="30" hidden="1">
      <c r="A34" s="48"/>
      <c r="B34" s="49" t="s">
        <v>29</v>
      </c>
      <c r="C34" s="49" t="s">
        <v>29</v>
      </c>
      <c r="D34" s="50" t="s">
        <v>28</v>
      </c>
      <c r="E34" s="51">
        <v>302.20999999999998</v>
      </c>
      <c r="F34" s="52"/>
      <c r="G34" s="53">
        <f t="shared" si="0"/>
        <v>0</v>
      </c>
      <c r="H34" s="53"/>
      <c r="I34" s="53">
        <f t="shared" si="4"/>
        <v>0</v>
      </c>
      <c r="J34" s="53"/>
      <c r="K34" s="52">
        <f t="shared" si="1"/>
        <v>0</v>
      </c>
      <c r="L34" s="52"/>
      <c r="M34" s="52"/>
      <c r="N34" s="52"/>
      <c r="O34" s="52">
        <f t="shared" si="2"/>
        <v>0</v>
      </c>
      <c r="P34" s="52"/>
      <c r="Q34" s="52">
        <f t="shared" si="3"/>
        <v>0</v>
      </c>
      <c r="R34" s="8"/>
    </row>
    <row r="35" spans="1:19" ht="60">
      <c r="A35" s="48">
        <v>9</v>
      </c>
      <c r="B35" s="49" t="s">
        <v>52</v>
      </c>
      <c r="C35" s="49" t="s">
        <v>37</v>
      </c>
      <c r="D35" s="50" t="s">
        <v>28</v>
      </c>
      <c r="E35" s="51">
        <v>17.23</v>
      </c>
      <c r="F35" s="52"/>
      <c r="G35" s="53"/>
      <c r="H35" s="53"/>
      <c r="I35" s="53"/>
      <c r="J35" s="53"/>
      <c r="K35" s="52"/>
      <c r="L35" s="52">
        <v>7</v>
      </c>
      <c r="M35" s="52">
        <f>L35*E35</f>
        <v>120.61</v>
      </c>
      <c r="N35" s="52"/>
      <c r="O35" s="52"/>
      <c r="P35" s="52"/>
      <c r="Q35" s="52"/>
      <c r="R35" s="8"/>
    </row>
    <row r="36" spans="1:19" ht="60">
      <c r="A36" s="48">
        <v>10</v>
      </c>
      <c r="B36" s="49" t="s">
        <v>53</v>
      </c>
      <c r="C36" s="49" t="s">
        <v>63</v>
      </c>
      <c r="D36" s="50" t="s">
        <v>28</v>
      </c>
      <c r="E36" s="51">
        <v>279.68</v>
      </c>
      <c r="F36" s="52"/>
      <c r="G36" s="53"/>
      <c r="H36" s="53"/>
      <c r="I36" s="53"/>
      <c r="J36" s="53"/>
      <c r="K36" s="52"/>
      <c r="L36" s="52">
        <v>7</v>
      </c>
      <c r="M36" s="52">
        <f t="shared" ref="M36:M41" si="5">L36*E36</f>
        <v>1957.76</v>
      </c>
      <c r="N36" s="52"/>
      <c r="O36" s="52"/>
      <c r="P36" s="52"/>
      <c r="Q36" s="52"/>
      <c r="R36" s="8"/>
    </row>
    <row r="37" spans="1:19" ht="45">
      <c r="A37" s="48">
        <v>11</v>
      </c>
      <c r="B37" s="49" t="s">
        <v>30</v>
      </c>
      <c r="C37" s="49" t="s">
        <v>30</v>
      </c>
      <c r="D37" s="50" t="s">
        <v>10</v>
      </c>
      <c r="E37" s="51">
        <v>594.03</v>
      </c>
      <c r="F37" s="52"/>
      <c r="G37" s="53"/>
      <c r="H37" s="53"/>
      <c r="I37" s="53"/>
      <c r="J37" s="53"/>
      <c r="K37" s="52"/>
      <c r="L37" s="52">
        <v>52</v>
      </c>
      <c r="M37" s="52">
        <f t="shared" si="5"/>
        <v>30889.559999999998</v>
      </c>
      <c r="N37" s="52"/>
      <c r="O37" s="52"/>
      <c r="P37" s="52"/>
      <c r="Q37" s="52"/>
      <c r="R37" s="8"/>
    </row>
    <row r="38" spans="1:19" ht="45">
      <c r="A38" s="48">
        <v>12</v>
      </c>
      <c r="B38" s="49" t="s">
        <v>31</v>
      </c>
      <c r="C38" s="49" t="s">
        <v>31</v>
      </c>
      <c r="D38" s="50" t="s">
        <v>10</v>
      </c>
      <c r="E38" s="51">
        <v>476.19</v>
      </c>
      <c r="F38" s="52"/>
      <c r="G38" s="53"/>
      <c r="H38" s="53"/>
      <c r="I38" s="53"/>
      <c r="J38" s="53"/>
      <c r="K38" s="52"/>
      <c r="L38" s="52">
        <v>52</v>
      </c>
      <c r="M38" s="52">
        <f t="shared" si="5"/>
        <v>24761.88</v>
      </c>
      <c r="N38" s="52"/>
      <c r="O38" s="52"/>
      <c r="P38" s="52"/>
      <c r="Q38" s="52"/>
      <c r="R38" s="8"/>
    </row>
    <row r="39" spans="1:19" ht="105">
      <c r="A39" s="48">
        <v>13</v>
      </c>
      <c r="B39" s="49" t="s">
        <v>54</v>
      </c>
      <c r="C39" s="49" t="s">
        <v>32</v>
      </c>
      <c r="D39" s="50" t="s">
        <v>28</v>
      </c>
      <c r="E39" s="51">
        <v>4161.51</v>
      </c>
      <c r="F39" s="52"/>
      <c r="G39" s="53"/>
      <c r="H39" s="53"/>
      <c r="I39" s="53"/>
      <c r="J39" s="53"/>
      <c r="K39" s="52"/>
      <c r="L39" s="52">
        <v>15</v>
      </c>
      <c r="M39" s="52">
        <f>L39*E39</f>
        <v>62422.65</v>
      </c>
      <c r="N39" s="52"/>
      <c r="O39" s="52"/>
      <c r="P39" s="52"/>
      <c r="Q39" s="52"/>
      <c r="R39" s="8"/>
    </row>
    <row r="40" spans="1:19" ht="180" hidden="1">
      <c r="A40" s="48"/>
      <c r="B40" s="49" t="s">
        <v>33</v>
      </c>
      <c r="C40" s="49" t="s">
        <v>64</v>
      </c>
      <c r="D40" s="50" t="s">
        <v>11</v>
      </c>
      <c r="E40" s="51">
        <v>67.05</v>
      </c>
      <c r="F40" s="52"/>
      <c r="G40" s="53">
        <f t="shared" si="0"/>
        <v>0</v>
      </c>
      <c r="H40" s="53"/>
      <c r="I40" s="53">
        <f t="shared" si="4"/>
        <v>0</v>
      </c>
      <c r="J40" s="53"/>
      <c r="K40" s="52">
        <f t="shared" si="1"/>
        <v>0</v>
      </c>
      <c r="L40" s="52"/>
      <c r="M40" s="52">
        <f t="shared" si="5"/>
        <v>0</v>
      </c>
      <c r="N40" s="52"/>
      <c r="O40" s="52">
        <f t="shared" si="2"/>
        <v>0</v>
      </c>
      <c r="P40" s="52"/>
      <c r="Q40" s="52">
        <f t="shared" si="3"/>
        <v>0</v>
      </c>
      <c r="R40" s="8"/>
    </row>
    <row r="41" spans="1:19" ht="90" hidden="1">
      <c r="A41" s="48"/>
      <c r="B41" s="49" t="s">
        <v>34</v>
      </c>
      <c r="C41" s="49" t="s">
        <v>65</v>
      </c>
      <c r="D41" s="50" t="s">
        <v>35</v>
      </c>
      <c r="E41" s="51">
        <v>25.46</v>
      </c>
      <c r="F41" s="52"/>
      <c r="G41" s="53">
        <f t="shared" si="0"/>
        <v>0</v>
      </c>
      <c r="H41" s="53"/>
      <c r="I41" s="53">
        <f t="shared" si="4"/>
        <v>0</v>
      </c>
      <c r="J41" s="53"/>
      <c r="K41" s="52">
        <f t="shared" si="1"/>
        <v>0</v>
      </c>
      <c r="L41" s="52"/>
      <c r="M41" s="52">
        <f t="shared" si="5"/>
        <v>0</v>
      </c>
      <c r="N41" s="52"/>
      <c r="O41" s="52">
        <f t="shared" si="2"/>
        <v>0</v>
      </c>
      <c r="P41" s="52"/>
      <c r="Q41" s="52">
        <f t="shared" si="3"/>
        <v>0</v>
      </c>
      <c r="R41" s="8"/>
    </row>
    <row r="42" spans="1:19" ht="75">
      <c r="A42" s="48">
        <v>14</v>
      </c>
      <c r="B42" s="49" t="s">
        <v>36</v>
      </c>
      <c r="C42" s="49" t="s">
        <v>66</v>
      </c>
      <c r="D42" s="50" t="s">
        <v>10</v>
      </c>
      <c r="E42" s="51">
        <v>635.97</v>
      </c>
      <c r="F42" s="52">
        <v>14</v>
      </c>
      <c r="G42" s="53">
        <f t="shared" si="0"/>
        <v>8903.58</v>
      </c>
      <c r="H42" s="53"/>
      <c r="I42" s="53"/>
      <c r="J42" s="53">
        <v>6</v>
      </c>
      <c r="K42" s="52">
        <f t="shared" si="1"/>
        <v>3815.82</v>
      </c>
      <c r="L42" s="52"/>
      <c r="M42" s="52"/>
      <c r="N42" s="52"/>
      <c r="O42" s="52"/>
      <c r="P42" s="52"/>
      <c r="Q42" s="52"/>
      <c r="R42" s="8"/>
    </row>
    <row r="43" spans="1:19" s="25" customFormat="1" ht="14.25">
      <c r="A43" s="56"/>
      <c r="B43" s="57" t="s">
        <v>73</v>
      </c>
      <c r="C43" s="58">
        <f>G43+I43+K43+M43+O43+Q43-0.01</f>
        <v>874517.82630000007</v>
      </c>
      <c r="D43" s="60"/>
      <c r="E43" s="58"/>
      <c r="F43" s="59"/>
      <c r="G43" s="60">
        <f>SUM(G8:G42)</f>
        <v>182706.70300000001</v>
      </c>
      <c r="H43" s="60"/>
      <c r="I43" s="60">
        <f>SUM(I8:I42)</f>
        <v>134453.6715</v>
      </c>
      <c r="J43" s="60"/>
      <c r="K43" s="59">
        <f>SUM(K8:K42)</f>
        <v>189477.32280000002</v>
      </c>
      <c r="L43" s="59"/>
      <c r="M43" s="59">
        <f>SUM(M8:M42)</f>
        <v>120152.45999999999</v>
      </c>
      <c r="N43" s="59"/>
      <c r="O43" s="59">
        <f>SUM(O8:O42)</f>
        <v>188669.25699999998</v>
      </c>
      <c r="P43" s="59"/>
      <c r="Q43" s="59">
        <f>SUM(Q8:Q42)</f>
        <v>59058.422000000006</v>
      </c>
      <c r="S43" s="18">
        <f>SUM(G43:R43)</f>
        <v>874517.83630000008</v>
      </c>
    </row>
    <row r="44" spans="1:19">
      <c r="A44" s="61"/>
      <c r="B44" s="62"/>
      <c r="C44" s="62"/>
      <c r="D44" s="63"/>
      <c r="E44" s="62"/>
      <c r="F44" s="64"/>
      <c r="G44" s="65"/>
      <c r="H44" s="63"/>
      <c r="I44" s="63"/>
      <c r="J44" s="63"/>
      <c r="K44" s="61"/>
      <c r="L44" s="61"/>
      <c r="M44" s="61"/>
      <c r="N44" s="61"/>
      <c r="O44" s="61"/>
      <c r="P44" s="61"/>
      <c r="Q44" s="61"/>
      <c r="S44" s="17"/>
    </row>
    <row r="45" spans="1:19">
      <c r="S45" s="17"/>
    </row>
    <row r="46" spans="1:19">
      <c r="S46" s="17"/>
    </row>
    <row r="47" spans="1:19">
      <c r="S47" s="17"/>
    </row>
    <row r="51" spans="7:13">
      <c r="G51" s="9"/>
      <c r="H51" s="1"/>
      <c r="I51" s="2"/>
      <c r="J51" s="10"/>
      <c r="K51" s="11"/>
      <c r="L51" s="12"/>
      <c r="M51" s="13"/>
    </row>
  </sheetData>
  <mergeCells count="3">
    <mergeCell ref="A16:Q16"/>
    <mergeCell ref="A7:Q7"/>
    <mergeCell ref="A3:Q3"/>
  </mergeCells>
  <pageMargins left="0.31496062992125984" right="0.11811023622047245" top="0.15748031496062992" bottom="0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3:Q26"/>
  <sheetViews>
    <sheetView topLeftCell="A16" workbookViewId="0">
      <selection activeCell="J10" sqref="J10"/>
    </sheetView>
  </sheetViews>
  <sheetFormatPr defaultRowHeight="12.75"/>
  <cols>
    <col min="1" max="1" width="9.140625" style="40"/>
    <col min="2" max="2" width="13" style="40" customWidth="1"/>
    <col min="3" max="12" width="10.28515625" style="40" customWidth="1"/>
    <col min="13" max="13" width="8.85546875" style="40" customWidth="1"/>
    <col min="14" max="14" width="12.42578125" style="40" customWidth="1"/>
    <col min="15" max="15" width="10.85546875" style="40" customWidth="1"/>
    <col min="16" max="16" width="10" style="40" customWidth="1"/>
    <col min="17" max="16384" width="9.140625" style="40"/>
  </cols>
  <sheetData>
    <row r="3" spans="1:17" ht="40.5" customHeight="1">
      <c r="A3" s="85"/>
      <c r="B3" s="86" t="s">
        <v>76</v>
      </c>
      <c r="C3" s="87" t="s">
        <v>77</v>
      </c>
      <c r="D3" s="87" t="s">
        <v>78</v>
      </c>
      <c r="E3" s="87" t="s">
        <v>79</v>
      </c>
      <c r="F3" s="87" t="s">
        <v>110</v>
      </c>
      <c r="G3" s="87" t="s">
        <v>80</v>
      </c>
      <c r="H3" s="87" t="s">
        <v>81</v>
      </c>
      <c r="I3" s="88" t="s">
        <v>82</v>
      </c>
      <c r="J3" s="87" t="s">
        <v>83</v>
      </c>
      <c r="K3" s="87" t="s">
        <v>84</v>
      </c>
      <c r="L3" s="87" t="s">
        <v>85</v>
      </c>
      <c r="M3" s="87" t="s">
        <v>86</v>
      </c>
      <c r="N3" s="87" t="s">
        <v>87</v>
      </c>
      <c r="O3" s="89"/>
      <c r="P3" s="89"/>
    </row>
    <row r="4" spans="1:17">
      <c r="A4" s="85"/>
      <c r="B4" s="85"/>
      <c r="C4" s="87"/>
      <c r="D4" s="87"/>
      <c r="E4" s="87"/>
      <c r="F4" s="87"/>
      <c r="G4" s="87"/>
      <c r="H4" s="87"/>
      <c r="I4" s="88"/>
      <c r="J4" s="87"/>
      <c r="K4" s="87"/>
      <c r="L4" s="87"/>
      <c r="M4" s="87"/>
      <c r="N4" s="87"/>
      <c r="O4" s="89">
        <f>C4+D4+E4+F4+G4+H4+I4+J4+K4+L4+M4+N4</f>
        <v>0</v>
      </c>
      <c r="P4" s="89"/>
    </row>
    <row r="5" spans="1:17" ht="89.25">
      <c r="A5" s="85" t="s">
        <v>88</v>
      </c>
      <c r="B5" s="90">
        <f>G5+H5+I5+J5+K5+L5+F5</f>
        <v>182706.7</v>
      </c>
      <c r="C5" s="90"/>
      <c r="D5" s="90"/>
      <c r="E5" s="90"/>
      <c r="F5" s="90">
        <v>5011</v>
      </c>
      <c r="G5" s="90">
        <f>G6</f>
        <v>24222</v>
      </c>
      <c r="H5" s="90">
        <f t="shared" ref="H5:L5" si="0">H6</f>
        <v>36541.699999999997</v>
      </c>
      <c r="I5" s="90">
        <f t="shared" si="0"/>
        <v>29233</v>
      </c>
      <c r="J5" s="90">
        <f t="shared" si="0"/>
        <v>29233</v>
      </c>
      <c r="K5" s="90">
        <f t="shared" si="0"/>
        <v>29233</v>
      </c>
      <c r="L5" s="90">
        <f t="shared" si="0"/>
        <v>29233</v>
      </c>
      <c r="M5" s="90"/>
      <c r="N5" s="90"/>
      <c r="O5" s="91">
        <f>C5+D5+E5+F5+G5+H5+I5+J5+K5+L5+M5+N5</f>
        <v>182706.7</v>
      </c>
      <c r="P5" s="89"/>
      <c r="Q5" s="41"/>
    </row>
    <row r="6" spans="1:17">
      <c r="A6" s="85" t="s">
        <v>89</v>
      </c>
      <c r="B6" s="92">
        <v>182706.7</v>
      </c>
      <c r="C6" s="92"/>
      <c r="D6" s="92"/>
      <c r="E6" s="92"/>
      <c r="F6" s="92">
        <v>5011</v>
      </c>
      <c r="G6" s="92">
        <v>24222</v>
      </c>
      <c r="H6" s="92">
        <v>36541.699999999997</v>
      </c>
      <c r="I6" s="92">
        <v>29233</v>
      </c>
      <c r="J6" s="92">
        <v>29233</v>
      </c>
      <c r="K6" s="92">
        <v>29233</v>
      </c>
      <c r="L6" s="92">
        <v>29233</v>
      </c>
      <c r="M6" s="92"/>
      <c r="N6" s="93"/>
      <c r="O6" s="93">
        <f>C6+D6+E6+F6+G6+H6+I6+J6+K6+L6+M6+N6</f>
        <v>182706.7</v>
      </c>
      <c r="P6" s="94">
        <f>B6-O6</f>
        <v>0</v>
      </c>
      <c r="Q6" s="41"/>
    </row>
    <row r="7" spans="1:17" ht="114.75">
      <c r="A7" s="85" t="s">
        <v>90</v>
      </c>
      <c r="B7" s="95">
        <f>SUM(G7:L7)</f>
        <v>130765.67</v>
      </c>
      <c r="C7" s="95"/>
      <c r="D7" s="95"/>
      <c r="E7" s="95"/>
      <c r="F7" s="95">
        <v>3688</v>
      </c>
      <c r="G7" s="95">
        <f>G8+G9</f>
        <v>17825</v>
      </c>
      <c r="H7" s="95">
        <f t="shared" ref="H7:L7" si="1">H8+H9</f>
        <v>26888.67</v>
      </c>
      <c r="I7" s="95">
        <f t="shared" si="1"/>
        <v>21513</v>
      </c>
      <c r="J7" s="95">
        <f t="shared" si="1"/>
        <v>21513</v>
      </c>
      <c r="K7" s="95">
        <f t="shared" si="1"/>
        <v>21513</v>
      </c>
      <c r="L7" s="95">
        <f t="shared" si="1"/>
        <v>21513</v>
      </c>
      <c r="M7" s="95"/>
      <c r="N7" s="95"/>
      <c r="O7" s="96">
        <f>C7+D7+E7+F7+G7+H7+I7+J7+K7+L7+M7+N7</f>
        <v>134453.66999999998</v>
      </c>
      <c r="P7" s="89"/>
      <c r="Q7" s="41"/>
    </row>
    <row r="8" spans="1:17">
      <c r="A8" s="85" t="s">
        <v>89</v>
      </c>
      <c r="B8" s="97">
        <v>134453.67000000001</v>
      </c>
      <c r="C8" s="97"/>
      <c r="D8" s="97"/>
      <c r="E8" s="97"/>
      <c r="F8" s="97">
        <v>3688</v>
      </c>
      <c r="G8" s="97">
        <v>17825</v>
      </c>
      <c r="H8" s="97">
        <v>26888.67</v>
      </c>
      <c r="I8" s="97">
        <v>21513</v>
      </c>
      <c r="J8" s="97">
        <v>21513</v>
      </c>
      <c r="K8" s="97">
        <v>21513</v>
      </c>
      <c r="L8" s="97">
        <v>21513</v>
      </c>
      <c r="M8" s="97"/>
      <c r="N8" s="97"/>
      <c r="O8" s="97">
        <f>SUM(C8:N8)</f>
        <v>134453.66999999998</v>
      </c>
      <c r="P8" s="94">
        <f>B8-O8</f>
        <v>0</v>
      </c>
      <c r="Q8" s="41"/>
    </row>
    <row r="9" spans="1:17" hidden="1">
      <c r="A9" s="85" t="s">
        <v>91</v>
      </c>
      <c r="B9" s="97"/>
      <c r="C9" s="97"/>
      <c r="D9" s="97"/>
      <c r="E9" s="97"/>
      <c r="F9" s="97"/>
      <c r="G9" s="97"/>
      <c r="H9" s="97"/>
      <c r="I9" s="97"/>
      <c r="J9" s="97"/>
      <c r="K9" s="97"/>
      <c r="L9" s="97"/>
      <c r="M9" s="97"/>
      <c r="N9" s="94"/>
      <c r="O9" s="97">
        <f>SUM(C9:N9)</f>
        <v>0</v>
      </c>
      <c r="P9" s="94">
        <f>B9-O9</f>
        <v>0</v>
      </c>
      <c r="Q9" s="41"/>
    </row>
    <row r="10" spans="1:17" ht="89.25">
      <c r="A10" s="85" t="s">
        <v>92</v>
      </c>
      <c r="B10" s="90">
        <v>189477.32</v>
      </c>
      <c r="C10" s="90"/>
      <c r="D10" s="90"/>
      <c r="E10" s="90"/>
      <c r="F10" s="90"/>
      <c r="G10" s="90">
        <f t="shared" ref="G10:L10" si="2">G11+G12</f>
        <v>29121</v>
      </c>
      <c r="H10" s="90">
        <f t="shared" si="2"/>
        <v>40352.32</v>
      </c>
      <c r="I10" s="90">
        <f t="shared" si="2"/>
        <v>29825</v>
      </c>
      <c r="J10" s="90">
        <f t="shared" si="2"/>
        <v>29825</v>
      </c>
      <c r="K10" s="90">
        <f t="shared" si="2"/>
        <v>29825</v>
      </c>
      <c r="L10" s="90">
        <f t="shared" si="2"/>
        <v>29825</v>
      </c>
      <c r="M10" s="90"/>
      <c r="N10" s="90"/>
      <c r="O10" s="91">
        <f>C10+D10+E10+F10+G10+H10+I10+J10+K10+L10+M10+N10</f>
        <v>188773.32</v>
      </c>
      <c r="P10" s="89"/>
      <c r="Q10" s="41"/>
    </row>
    <row r="11" spans="1:17">
      <c r="A11" s="85" t="s">
        <v>89</v>
      </c>
      <c r="B11" s="92">
        <v>263167.53000000003</v>
      </c>
      <c r="C11" s="92"/>
      <c r="D11" s="92"/>
      <c r="E11" s="92"/>
      <c r="F11" s="92">
        <v>704</v>
      </c>
      <c r="G11" s="92">
        <f>42107-F11-12282</f>
        <v>29121</v>
      </c>
      <c r="H11" s="92">
        <f>52632.53-12282+1.79</f>
        <v>40352.32</v>
      </c>
      <c r="I11" s="92">
        <f>42107-12282</f>
        <v>29825</v>
      </c>
      <c r="J11" s="92">
        <f>42107-12282</f>
        <v>29825</v>
      </c>
      <c r="K11" s="92">
        <f>42107-12282</f>
        <v>29825</v>
      </c>
      <c r="L11" s="92">
        <f>42107-12282</f>
        <v>29825</v>
      </c>
      <c r="M11" s="92"/>
      <c r="N11" s="93"/>
      <c r="O11" s="93">
        <f>C11+D11+E11+F11+G11+H11+I11+J11+K11+L11+M11+N11</f>
        <v>189477.32</v>
      </c>
      <c r="P11" s="94">
        <f>B11-O11</f>
        <v>73690.210000000021</v>
      </c>
      <c r="Q11" s="41"/>
    </row>
    <row r="12" spans="1:17" hidden="1">
      <c r="A12" s="85" t="s">
        <v>91</v>
      </c>
      <c r="B12" s="92"/>
      <c r="C12" s="9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3"/>
      <c r="O12" s="93">
        <f>C12+D12+E12+F12+G12+H12+I12+J12+K12+L12+M12+N12</f>
        <v>0</v>
      </c>
      <c r="P12" s="94">
        <f>B12-O12</f>
        <v>0</v>
      </c>
      <c r="Q12" s="41"/>
    </row>
    <row r="13" spans="1:17" ht="76.5">
      <c r="A13" s="85" t="s">
        <v>93</v>
      </c>
      <c r="B13" s="95">
        <f>SUM(G13:L13)</f>
        <v>116857.45999999999</v>
      </c>
      <c r="C13" s="95"/>
      <c r="D13" s="95"/>
      <c r="E13" s="95"/>
      <c r="F13" s="95"/>
      <c r="G13" s="95">
        <f t="shared" ref="G13:L13" si="3">G14+G15</f>
        <v>15929</v>
      </c>
      <c r="H13" s="95">
        <f t="shared" si="3"/>
        <v>24032.46</v>
      </c>
      <c r="I13" s="95">
        <f t="shared" si="3"/>
        <v>19224</v>
      </c>
      <c r="J13" s="95">
        <f t="shared" si="3"/>
        <v>19224</v>
      </c>
      <c r="K13" s="95">
        <f t="shared" si="3"/>
        <v>19224</v>
      </c>
      <c r="L13" s="95">
        <f t="shared" si="3"/>
        <v>19224</v>
      </c>
      <c r="M13" s="95"/>
      <c r="N13" s="95"/>
      <c r="O13" s="96">
        <f>C13+D13+E13+F13+G13+H13+I13+J13+K13+L13+M13+N13</f>
        <v>116857.45999999999</v>
      </c>
      <c r="P13" s="89"/>
      <c r="Q13" s="41"/>
    </row>
    <row r="14" spans="1:17">
      <c r="A14" s="85" t="s">
        <v>89</v>
      </c>
      <c r="B14" s="97">
        <v>120152.46</v>
      </c>
      <c r="C14" s="97"/>
      <c r="D14" s="97"/>
      <c r="E14" s="97"/>
      <c r="F14" s="97">
        <v>3295</v>
      </c>
      <c r="G14" s="97">
        <f>19224-F14</f>
        <v>15929</v>
      </c>
      <c r="H14" s="97">
        <v>24032.46</v>
      </c>
      <c r="I14" s="97">
        <v>19224</v>
      </c>
      <c r="J14" s="97">
        <v>19224</v>
      </c>
      <c r="K14" s="97">
        <v>19224</v>
      </c>
      <c r="L14" s="97">
        <v>19224</v>
      </c>
      <c r="M14" s="97"/>
      <c r="N14" s="97"/>
      <c r="O14" s="97">
        <f>SUM(C14:N14)</f>
        <v>120152.45999999999</v>
      </c>
      <c r="P14" s="94">
        <f>B14-O14</f>
        <v>0</v>
      </c>
      <c r="Q14" s="41"/>
    </row>
    <row r="15" spans="1:17" hidden="1">
      <c r="A15" s="85" t="s">
        <v>91</v>
      </c>
      <c r="B15" s="97"/>
      <c r="C15" s="97"/>
      <c r="D15" s="97"/>
      <c r="E15" s="97"/>
      <c r="F15" s="97"/>
      <c r="G15" s="97"/>
      <c r="H15" s="97"/>
      <c r="I15" s="97"/>
      <c r="J15" s="97"/>
      <c r="K15" s="97"/>
      <c r="L15" s="97"/>
      <c r="M15" s="97"/>
      <c r="N15" s="94"/>
      <c r="O15" s="97">
        <f>SUM(C15:N15)</f>
        <v>0</v>
      </c>
      <c r="P15" s="94">
        <f>B15-O15</f>
        <v>0</v>
      </c>
      <c r="Q15" s="41"/>
    </row>
    <row r="16" spans="1:17" ht="89.25">
      <c r="A16" s="85" t="s">
        <v>94</v>
      </c>
      <c r="B16" s="90">
        <f>SUM(G16:L16)</f>
        <v>183494.26</v>
      </c>
      <c r="C16" s="90"/>
      <c r="D16" s="90"/>
      <c r="E16" s="90"/>
      <c r="F16" s="90"/>
      <c r="G16" s="90">
        <f>G17+G18</f>
        <v>25012</v>
      </c>
      <c r="H16" s="90">
        <f t="shared" ref="H16:L16" si="4">H17+H18</f>
        <v>37734.26</v>
      </c>
      <c r="I16" s="90">
        <f t="shared" si="4"/>
        <v>30187</v>
      </c>
      <c r="J16" s="90">
        <f t="shared" si="4"/>
        <v>30187</v>
      </c>
      <c r="K16" s="90">
        <f t="shared" si="4"/>
        <v>30187</v>
      </c>
      <c r="L16" s="90">
        <f t="shared" si="4"/>
        <v>30187</v>
      </c>
      <c r="M16" s="90"/>
      <c r="N16" s="90"/>
      <c r="O16" s="91">
        <f>C16+D16+E16+F16+G16+H16+I16+J16+K16+L16+M16+N16</f>
        <v>183494.26</v>
      </c>
      <c r="P16" s="89"/>
      <c r="Q16" s="41"/>
    </row>
    <row r="17" spans="1:17">
      <c r="A17" s="85" t="s">
        <v>89</v>
      </c>
      <c r="B17" s="92">
        <v>188669.26</v>
      </c>
      <c r="C17" s="92"/>
      <c r="D17" s="92"/>
      <c r="E17" s="92"/>
      <c r="F17" s="92">
        <v>5175</v>
      </c>
      <c r="G17" s="92">
        <f>30187-F17</f>
        <v>25012</v>
      </c>
      <c r="H17" s="92">
        <v>37734.26</v>
      </c>
      <c r="I17" s="92">
        <v>30187</v>
      </c>
      <c r="J17" s="92">
        <v>30187</v>
      </c>
      <c r="K17" s="92">
        <v>30187</v>
      </c>
      <c r="L17" s="92">
        <v>30187</v>
      </c>
      <c r="M17" s="92"/>
      <c r="N17" s="93"/>
      <c r="O17" s="93">
        <f>C17+D17+E17+F17+G17+H17+I17+J17+K17+L17+M17+N17</f>
        <v>188669.26</v>
      </c>
      <c r="P17" s="94">
        <f>B17-O17</f>
        <v>0</v>
      </c>
      <c r="Q17" s="41"/>
    </row>
    <row r="18" spans="1:17" hidden="1">
      <c r="A18" s="85" t="s">
        <v>91</v>
      </c>
      <c r="B18" s="92"/>
      <c r="C18" s="92"/>
      <c r="D18" s="92"/>
      <c r="E18" s="92"/>
      <c r="F18" s="92"/>
      <c r="G18" s="92"/>
      <c r="H18" s="92"/>
      <c r="I18" s="92"/>
      <c r="J18" s="92"/>
      <c r="K18" s="92"/>
      <c r="L18" s="92"/>
      <c r="M18" s="92"/>
      <c r="N18" s="93"/>
      <c r="O18" s="93">
        <f>C18+D18+E18+F18+G18+H18+I18+J18+K18+L18+M18+N18</f>
        <v>0</v>
      </c>
      <c r="P18" s="94">
        <f>B18-O18</f>
        <v>0</v>
      </c>
      <c r="Q18" s="41"/>
    </row>
    <row r="19" spans="1:17" ht="63.75">
      <c r="A19" s="85" t="s">
        <v>95</v>
      </c>
      <c r="B19" s="95">
        <f>SUM(G19:L19)</f>
        <v>57438.42</v>
      </c>
      <c r="C19" s="95"/>
      <c r="D19" s="95"/>
      <c r="E19" s="95"/>
      <c r="F19" s="95"/>
      <c r="G19" s="95">
        <f t="shared" ref="G19:L19" si="5">G20+G21</f>
        <v>7829</v>
      </c>
      <c r="H19" s="95">
        <f t="shared" si="5"/>
        <v>11813.42</v>
      </c>
      <c r="I19" s="95">
        <f t="shared" si="5"/>
        <v>9449</v>
      </c>
      <c r="J19" s="95">
        <f t="shared" si="5"/>
        <v>9449</v>
      </c>
      <c r="K19" s="95">
        <f t="shared" si="5"/>
        <v>9449</v>
      </c>
      <c r="L19" s="95">
        <f t="shared" si="5"/>
        <v>9449</v>
      </c>
      <c r="M19" s="95"/>
      <c r="N19" s="95"/>
      <c r="O19" s="96">
        <f>C19+D19+E19+F19+G19+H19+I19+J19+K19+L19+M19+N19</f>
        <v>57438.42</v>
      </c>
      <c r="P19" s="89"/>
      <c r="Q19" s="41"/>
    </row>
    <row r="20" spans="1:17">
      <c r="A20" s="85" t="s">
        <v>89</v>
      </c>
      <c r="B20" s="97">
        <v>59058.42</v>
      </c>
      <c r="C20" s="97"/>
      <c r="D20" s="97"/>
      <c r="E20" s="97"/>
      <c r="F20" s="97">
        <v>1620</v>
      </c>
      <c r="G20" s="97">
        <f>9449-F20</f>
        <v>7829</v>
      </c>
      <c r="H20" s="97">
        <v>11813.42</v>
      </c>
      <c r="I20" s="97">
        <v>9449</v>
      </c>
      <c r="J20" s="97">
        <v>9449</v>
      </c>
      <c r="K20" s="97">
        <v>9449</v>
      </c>
      <c r="L20" s="97">
        <v>9449</v>
      </c>
      <c r="M20" s="97"/>
      <c r="N20" s="97"/>
      <c r="O20" s="97">
        <f>SUM(C20:N20)</f>
        <v>59058.42</v>
      </c>
      <c r="P20" s="94">
        <f>B20-O20</f>
        <v>0</v>
      </c>
    </row>
    <row r="21" spans="1:17" hidden="1">
      <c r="A21" s="85" t="s">
        <v>91</v>
      </c>
      <c r="B21" s="97"/>
      <c r="C21" s="97"/>
      <c r="D21" s="97"/>
      <c r="E21" s="97"/>
      <c r="F21" s="97"/>
      <c r="G21" s="97"/>
      <c r="H21" s="97"/>
      <c r="I21" s="97"/>
      <c r="J21" s="97"/>
      <c r="K21" s="97"/>
      <c r="L21" s="97"/>
      <c r="M21" s="97"/>
      <c r="N21" s="94"/>
      <c r="O21" s="97">
        <f>SUM(C21:N21)</f>
        <v>0</v>
      </c>
      <c r="P21" s="94">
        <f>B21-O21</f>
        <v>0</v>
      </c>
    </row>
    <row r="22" spans="1:17" s="42" customFormat="1">
      <c r="A22" s="98" t="s">
        <v>96</v>
      </c>
      <c r="B22" s="96">
        <f>B19+B16+B13+B10+B7+B5</f>
        <v>860739.83000000007</v>
      </c>
      <c r="C22" s="96"/>
      <c r="D22" s="96"/>
      <c r="E22" s="96"/>
      <c r="F22" s="96">
        <f>F20+F17+F13+F14+F11+F6</f>
        <v>15805</v>
      </c>
      <c r="G22" s="96">
        <f>G23+G24</f>
        <v>119938</v>
      </c>
      <c r="H22" s="96">
        <f t="shared" ref="H22:O22" si="6">H23+H24</f>
        <v>177362.83000000002</v>
      </c>
      <c r="I22" s="96">
        <f t="shared" si="6"/>
        <v>139431</v>
      </c>
      <c r="J22" s="96">
        <f t="shared" si="6"/>
        <v>139431</v>
      </c>
      <c r="K22" s="96">
        <f t="shared" si="6"/>
        <v>139431</v>
      </c>
      <c r="L22" s="96">
        <f t="shared" si="6"/>
        <v>139431</v>
      </c>
      <c r="M22" s="96"/>
      <c r="N22" s="96"/>
      <c r="O22" s="96">
        <f t="shared" si="6"/>
        <v>874517.83000000007</v>
      </c>
      <c r="P22" s="98"/>
    </row>
    <row r="23" spans="1:17">
      <c r="A23" s="89" t="s">
        <v>89</v>
      </c>
      <c r="B23" s="94">
        <f>SUM(C23:N23)</f>
        <v>855024.83000000007</v>
      </c>
      <c r="C23" s="94"/>
      <c r="D23" s="94"/>
      <c r="E23" s="94"/>
      <c r="F23" s="94"/>
      <c r="G23" s="94">
        <f>G6+G8+G11+G14+G17+G20</f>
        <v>119938</v>
      </c>
      <c r="H23" s="94">
        <f t="shared" ref="H23:L23" si="7">H6+H8+H11+H14+H17+H20</f>
        <v>177362.83000000002</v>
      </c>
      <c r="I23" s="94">
        <f t="shared" si="7"/>
        <v>139431</v>
      </c>
      <c r="J23" s="94">
        <f t="shared" si="7"/>
        <v>139431</v>
      </c>
      <c r="K23" s="94">
        <f t="shared" si="7"/>
        <v>139431</v>
      </c>
      <c r="L23" s="94">
        <f t="shared" si="7"/>
        <v>139431</v>
      </c>
      <c r="M23" s="94"/>
      <c r="N23" s="94"/>
      <c r="O23" s="94">
        <f>O6+O8+O11+O14+O17+O20</f>
        <v>874517.83000000007</v>
      </c>
      <c r="P23" s="89"/>
    </row>
    <row r="24" spans="1:17" hidden="1">
      <c r="A24" s="89" t="s">
        <v>91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89"/>
    </row>
    <row r="26" spans="1:17">
      <c r="B26" s="41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сводная</vt:lpstr>
      <vt:lpstr>2015 </vt:lpstr>
      <vt:lpstr>2014</vt:lpstr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yakovleva-oa</dc:creator>
  <cp:lastModifiedBy>loginova-alm</cp:lastModifiedBy>
  <cp:lastPrinted>2013-11-15T06:58:51Z</cp:lastPrinted>
  <dcterms:created xsi:type="dcterms:W3CDTF">2013-09-03T03:38:41Z</dcterms:created>
  <dcterms:modified xsi:type="dcterms:W3CDTF">2013-11-15T07:01:10Z</dcterms:modified>
</cp:coreProperties>
</file>