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приложение 1" sheetId="1" state="visible" r:id="rId1"/>
  </sheets>
  <definedNames>
    <definedName name="_xlnm._FilterDatabase" localSheetId="0" hidden="1">'приложение 1'!$A$9:$I$1538</definedName>
    <definedName name="Print_Titles" localSheetId="0" hidden="0">'приложение 1'!$8:$9</definedName>
    <definedName name="_xlnm.Print_Area" localSheetId="0">'приложение 1'!$A$1:$H$1538</definedName>
    <definedName name="_xlnm._FilterDatabase" localSheetId="0" hidden="1">'приложение 1'!$A$9:$I$1538</definedName>
  </definedNames>
  <calcPr/>
</workbook>
</file>

<file path=xl/sharedStrings.xml><?xml version="1.0" encoding="utf-8"?>
<sst xmlns="http://schemas.openxmlformats.org/spreadsheetml/2006/main" count="995" uniqueCount="995">
  <si>
    <t xml:space="preserve">ПРИЛОЖЕНИЕ 1</t>
  </si>
  <si>
    <t xml:space="preserve">к решению</t>
  </si>
  <si>
    <t xml:space="preserve">Пермской городской Думы</t>
  </si>
  <si>
    <t xml:space="preserve">Распределение бюджетных ассигнований по целевым статьям (муниципальным программам и непрограммным направлениям деятельности), группам видов расходов, разделам, подразделам классификации расходов бюджетов на 2026 год и на плановый период 2027 и 2028 годов</t>
  </si>
  <si>
    <t>тыс.руб.</t>
  </si>
  <si>
    <t xml:space="preserve">Целевая статья</t>
  </si>
  <si>
    <t xml:space="preserve">Вид расходов</t>
  </si>
  <si>
    <t>Раздел</t>
  </si>
  <si>
    <t>Подраздел</t>
  </si>
  <si>
    <t xml:space="preserve">Наименование расходов</t>
  </si>
  <si>
    <t xml:space="preserve">2026 год</t>
  </si>
  <si>
    <t xml:space="preserve">2027 год</t>
  </si>
  <si>
    <t xml:space="preserve">2028 год</t>
  </si>
  <si>
    <t>0100000000</t>
  </si>
  <si>
    <t xml:space="preserve">Муниципальная программа "Общественное согласие"</t>
  </si>
  <si>
    <t>0130000000</t>
  </si>
  <si>
    <t xml:space="preserve">Муниципальные проекты</t>
  </si>
  <si>
    <t>0130100000</t>
  </si>
  <si>
    <t xml:space="preserve">Муниципальный проект "Строительство зданий для размещения общественных центров"</t>
  </si>
  <si>
    <t>0130141720</t>
  </si>
  <si>
    <t xml:space="preserve">Строительство нежилого здания под размещение общественного центра по адресу: г. Пермь, Свердловский район, ул. Бродовское кольцо (микрорайон Новобродовский)</t>
  </si>
  <si>
    <t>400</t>
  </si>
  <si>
    <t xml:space="preserve">Капитальные вложения в объекты государственной (муниципальной) собственности</t>
  </si>
  <si>
    <t>01</t>
  </si>
  <si>
    <t>13</t>
  </si>
  <si>
    <t xml:space="preserve">Другие общегосударственные вопросы</t>
  </si>
  <si>
    <t>0130141750</t>
  </si>
  <si>
    <t xml:space="preserve">Строительство нежилого здания под размещение общественного центра по адресу: г. Пермь, Орджоникидзевский район, ул. Кубанская (микрорайон Январский)</t>
  </si>
  <si>
    <t>0130200000</t>
  </si>
  <si>
    <t xml:space="preserve">Муниципальный проект "Поддержка СО НКО в реализации социальных проектов и проектов инициативного бюджетирования"</t>
  </si>
  <si>
    <t>0130223100</t>
  </si>
  <si>
    <t xml:space="preserve">Проведение мероприятий в рамках реализации проектов инициативного бюджетирования в городе Перми</t>
  </si>
  <si>
    <t>800</t>
  </si>
  <si>
    <t xml:space="preserve">Иные бюджетные ассигнования</t>
  </si>
  <si>
    <t>0130223180</t>
  </si>
  <si>
    <t xml:space="preserve">Проведение мероприятий в рамках реализации инициативных проектов на территории города Перми</t>
  </si>
  <si>
    <t>0130271250</t>
  </si>
  <si>
    <t xml:space="preserve">Гранты в форме субсидий некоммерческим организациям на реализацию ежегодного городского конкурса социально значимых проектов, конкурса локальных инициатив</t>
  </si>
  <si>
    <t>600</t>
  </si>
  <si>
    <t xml:space="preserve">Предоставление субсидий бюджетным, автономным учреждениям и иным некоммерческим организациям</t>
  </si>
  <si>
    <t>0140000000</t>
  </si>
  <si>
    <t xml:space="preserve">Комплексы процессных мероприятий</t>
  </si>
  <si>
    <t>0140100000</t>
  </si>
  <si>
    <t xml:space="preserve">Комплекс процессных мероприятий "Формирование благоприятных условий для поддержки социально ориентированных некоммерческих организаций"</t>
  </si>
  <si>
    <t>0140121310</t>
  </si>
  <si>
    <t xml:space="preserve">Содержание имущества и обеспечение деятельности общественных центров</t>
  </si>
  <si>
    <t>200</t>
  </si>
  <si>
    <t xml:space="preserve">Закупка товаров, работ и услуг для обеспечения государственных (муниципальных) нужд</t>
  </si>
  <si>
    <t>0140122220</t>
  </si>
  <si>
    <t xml:space="preserve">Мероприятия в сфере укрепления межнационального и межконфессионального согласия в городе Перми</t>
  </si>
  <si>
    <t>07</t>
  </si>
  <si>
    <t xml:space="preserve">Молодежная политика</t>
  </si>
  <si>
    <t>09</t>
  </si>
  <si>
    <t xml:space="preserve">Другие вопросы в области образования</t>
  </si>
  <si>
    <t>08</t>
  </si>
  <si>
    <t>Культура</t>
  </si>
  <si>
    <t>0140171130</t>
  </si>
  <si>
    <t xml:space="preserve">Субсидии на осуществление деятельности территориальных общественных самоуправлений</t>
  </si>
  <si>
    <t>0140171140</t>
  </si>
  <si>
    <t xml:space="preserve">Субсидии Пермской городской общественной организации ветеранов (пенсионеров) войны, труда, Вооруженных Сил и правоохранительных органов</t>
  </si>
  <si>
    <t>0140171141</t>
  </si>
  <si>
    <t xml:space="preserve">Субсидии Общественной организации ветеранов (пенсионеров) войны, труда, Вооруженных сил и правоохранительных органов Ленинского района г. Перми</t>
  </si>
  <si>
    <t>0140171142</t>
  </si>
  <si>
    <t xml:space="preserve">Субсидии Общественной организации ветеранов (пенсионеров) войны, труда, Вооруженных сил и правоохранительных органов Свердловского района г. Перми</t>
  </si>
  <si>
    <t>0140171143</t>
  </si>
  <si>
    <t xml:space="preserve">Субсидии Общественной организации ветеранов (пенсионеров) войны, труда, Вооруженных сил и правоохранительных органов Мотовилихинского района г. Перми</t>
  </si>
  <si>
    <t>0140171144</t>
  </si>
  <si>
    <t xml:space="preserve">Субсидии Общественной организации ветеранов (пенсионеров) войны, труда, Вооруженных сил и правоохранительных органов Дзержинского района г. Перми</t>
  </si>
  <si>
    <t>0140171145</t>
  </si>
  <si>
    <t xml:space="preserve">Субсидии Общественной организации ветеранов (пенсионеров) войны, труда, Вооруженных сил и правоохранительных органов Индустриального района г. Перми</t>
  </si>
  <si>
    <t>0140171146</t>
  </si>
  <si>
    <t xml:space="preserve">Субсидии Общественной организации ветеранов (пенсионеров) войны, труда, вооруженных сил и правоохранительных органов Кировского района г. Перми</t>
  </si>
  <si>
    <t>0140171147</t>
  </si>
  <si>
    <t xml:space="preserve">Субсидии Общественной организации ветеранов (пенсионеров) войны, труда, Вооруженных сил и правоохранительных органов Орджоникидзевского района г. Перми</t>
  </si>
  <si>
    <t>0140171148</t>
  </si>
  <si>
    <t xml:space="preserve">Субсидии Общественной организации ветеранов (пенсионеров) войны, труда, вооруженных сил и правоохранительных органов администрации п. Новые Ляды г. Перми</t>
  </si>
  <si>
    <t>0140171300</t>
  </si>
  <si>
    <t xml:space="preserve">Субсидии некоммерческим организациям, общественным объединениям (за исключением политических партий) на реализацию мероприятий в сфере общественных отношений</t>
  </si>
  <si>
    <t>0200000000</t>
  </si>
  <si>
    <t xml:space="preserve">Муниципальная программа "Безопасный город"</t>
  </si>
  <si>
    <t>0230000000</t>
  </si>
  <si>
    <t>0230100000</t>
  </si>
  <si>
    <t xml:space="preserve">Муниципальный проект "Строительство пожарных водоемов и резервуаров"</t>
  </si>
  <si>
    <t>0230141650</t>
  </si>
  <si>
    <t xml:space="preserve">Строительство пожарного резервуара в микрорайоне Новобродовский Свердловского района города Перми</t>
  </si>
  <si>
    <t>03</t>
  </si>
  <si>
    <t>10</t>
  </si>
  <si>
    <t xml:space="preserve">Защита населения и территории от чрезвычайных ситуаций природного и техногенного характера, пожарная безопасность</t>
  </si>
  <si>
    <t>0230141890</t>
  </si>
  <si>
    <t xml:space="preserve">Строительство пожарного резервуара в микрорайоне Пихтовая стрелка Мотовилихинского района города Перми</t>
  </si>
  <si>
    <t>0230141900</t>
  </si>
  <si>
    <t xml:space="preserve">Строительство пожарного резервуара в микрорайоне Акуловский по ул. Красноборская Дзержинского района города Перми</t>
  </si>
  <si>
    <t>0230141920</t>
  </si>
  <si>
    <t xml:space="preserve">Строительство пожарного резервуара в микрорайоне Верхняя Васильевка Орджоникидзевского района города Перми</t>
  </si>
  <si>
    <t>0230141930</t>
  </si>
  <si>
    <t xml:space="preserve">Строительство пожарного резервуара в микрорайоне Верхнемуллинский по ул. 2-я Открытая Индустриального района города Перми</t>
  </si>
  <si>
    <t>0230141940</t>
  </si>
  <si>
    <t xml:space="preserve">Строительство пожарного резервуара в микрорайоне Свободный Орджоникидзевского района города Перми</t>
  </si>
  <si>
    <t>0230141960</t>
  </si>
  <si>
    <t xml:space="preserve">Строительство пожарного резервуара в микрорайоне Нижняя Васильевка Орджоникидзевского района города Перми</t>
  </si>
  <si>
    <t>0230142080</t>
  </si>
  <si>
    <t xml:space="preserve">Строительство пожарного резервуара по ул. Островского поселка Новые Ляды города Перми</t>
  </si>
  <si>
    <t>0230142090</t>
  </si>
  <si>
    <t xml:space="preserve">Строительство пожарного резервуара по ул. Мореходной Кировского района города Перми</t>
  </si>
  <si>
    <t>0230142120</t>
  </si>
  <si>
    <t xml:space="preserve">Строительство пожарного резервуара в микрорайоне Средняя Курья по ул. Торфяной Ленинского района города Перми</t>
  </si>
  <si>
    <t>0230142170</t>
  </si>
  <si>
    <t xml:space="preserve">Строительство пожарного резервуара в микрорайоне Новые Водники (частный сектор) Кировского района города Перми</t>
  </si>
  <si>
    <t>0230142180</t>
  </si>
  <si>
    <t xml:space="preserve">Строительство пожарного резервуара в поселке Соболи Свердловского района города Перми</t>
  </si>
  <si>
    <t>0230142190</t>
  </si>
  <si>
    <t xml:space="preserve">Строительство пожарного резервуара в микрорайоне Заостровка (Мулянка) Дзержинского района города Перми</t>
  </si>
  <si>
    <t>0230142200</t>
  </si>
  <si>
    <t xml:space="preserve">Строительство пожарного резервуара в поселке Голый Мыс Свердловского района города Перми</t>
  </si>
  <si>
    <t>0230142210</t>
  </si>
  <si>
    <t xml:space="preserve">Строительство пожарного резервуара в микрорайоне Крым (частный сектор) Кировского района города Перми</t>
  </si>
  <si>
    <t>0230142220</t>
  </si>
  <si>
    <t xml:space="preserve">Строительство пожарного резервуара в поселке Ширяиха Орджоникидзевского района города Перми</t>
  </si>
  <si>
    <t>0230142230</t>
  </si>
  <si>
    <t xml:space="preserve">Строительство пожарного резервуара в микрорайоне Язовая Мотовилихинского района города Перми</t>
  </si>
  <si>
    <t>0230143170</t>
  </si>
  <si>
    <t xml:space="preserve">Строительство пожарного резервуара в микрорайоне Бахаревка на пересечении ул. 1-й Бахаревской и ул. Пристанционной Свердловского района города Перми</t>
  </si>
  <si>
    <t>0230143610</t>
  </si>
  <si>
    <t xml:space="preserve">Строительство пожарного резервуара в микрорайоне Липовая Гора по ул. 4-й Липогорской Свердловского района города Перми</t>
  </si>
  <si>
    <t>0230143620</t>
  </si>
  <si>
    <t xml:space="preserve">Строительство пожарного резервуара в микрорайоне Вышка-2 по ул. Омской Мотовилихинского района города Перми</t>
  </si>
  <si>
    <t>0230143630</t>
  </si>
  <si>
    <t xml:space="preserve">Строительство пожарного резервуара в микрорайоне Химики Орджоникидзевского района города Перми</t>
  </si>
  <si>
    <t>0240000000</t>
  </si>
  <si>
    <t>0240100000</t>
  </si>
  <si>
    <t xml:space="preserve">Комплекс процессных мероприятий "Организация и осуществление мероприятий по защите населения и территории городского округа от чрезвычайных ситуаций природного и техногенного характера, пожарной безопасности, обеспечению безопасности людей на водных объектах"</t>
  </si>
  <si>
    <t>0240100590</t>
  </si>
  <si>
    <t xml:space="preserve">Обеспечение деятельности (оказание услуг, выполнение работ) муниципальных учреждений (организаций)</t>
  </si>
  <si>
    <t>100</t>
  </si>
  <si>
    <t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</si>
  <si>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Гражданская оборона</t>
  </si>
  <si>
    <t>0240120000</t>
  </si>
  <si>
    <t xml:space="preserve">Приведение в нормативное состояние имущественного комплекса, расположенного по адресу: г. Пермь, Ленинский район, Верхне-Курьинское лесничество Закамского лесхоза, квартал № 42,43</t>
  </si>
  <si>
    <t>0240121000</t>
  </si>
  <si>
    <t xml:space="preserve">Мероприятия, направленные на обеспечение безопасности людей на водных объектах, охраны их жизни и здоровья</t>
  </si>
  <si>
    <t>0240121100</t>
  </si>
  <si>
    <t xml:space="preserve">Мероприятия по гражданской обороне, защите населения и территории города Перми от чрезвычайных ситуаций природного и техногенного характера</t>
  </si>
  <si>
    <t>0240121110</t>
  </si>
  <si>
    <t xml:space="preserve">Мероприятия, направленные на обеспечение первичных мер пожарной безопасности в границах города Перми</t>
  </si>
  <si>
    <t>0240121280</t>
  </si>
  <si>
    <t xml:space="preserve">Создание и содержание в целях гражданской обороны запасов материально-технических, продовольственных и иных средств</t>
  </si>
  <si>
    <t>0240172290</t>
  </si>
  <si>
    <t xml:space="preserve">Субсидии общественным объединениям пожарной охраны на материальное стимулирование деятельности добровольных пожарных, действующих на территории города Перми</t>
  </si>
  <si>
    <t>0240200000</t>
  </si>
  <si>
    <t xml:space="preserve">Комплекс процессных мероприятий "Организация и осуществление мероприятий по профилактике правонарушений на территории города Перми"</t>
  </si>
  <si>
    <t>0240221090</t>
  </si>
  <si>
    <t xml:space="preserve">Мероприятия, направленные на первичную профилактику потребления психоактивных веществ</t>
  </si>
  <si>
    <t>0240223550</t>
  </si>
  <si>
    <t xml:space="preserve">Профилактика правонарушений на территории города Перми</t>
  </si>
  <si>
    <t>14</t>
  </si>
  <si>
    <t xml:space="preserve">Другие вопросы в области национальной безопасности и правоохранительной деятельности</t>
  </si>
  <si>
    <t>02402SП020</t>
  </si>
  <si>
    <t xml:space="preserve">Выплата материального стимулирования народным дружинникам за участие в охране общественного порядка</t>
  </si>
  <si>
    <t>0240300000</t>
  </si>
  <si>
    <t xml:space="preserve">Комплекс процессных мероприятий "Обеспечение деятельности департамента общественной безопасности администрации города Перми"</t>
  </si>
  <si>
    <t>0240300110</t>
  </si>
  <si>
    <t xml:space="preserve">Содержание муниципальных органов города Перми</t>
  </si>
  <si>
    <t>0300000000</t>
  </si>
  <si>
    <t xml:space="preserve">Муниципальная программа "Культура и молодежная политика города Перми"</t>
  </si>
  <si>
    <t>0340000000</t>
  </si>
  <si>
    <t>0340100000</t>
  </si>
  <si>
    <t xml:space="preserve">Комплекс процессных мероприятий "Городские культурно-зрелищные мероприятия"</t>
  </si>
  <si>
    <t>0340100590</t>
  </si>
  <si>
    <t>0340121980</t>
  </si>
  <si>
    <t xml:space="preserve">Культурно-зрелищные мероприятия на территории города Перми</t>
  </si>
  <si>
    <t>300</t>
  </si>
  <si>
    <t xml:space="preserve">Социальное обеспечение и иные выплаты населению</t>
  </si>
  <si>
    <t>034012К030</t>
  </si>
  <si>
    <t xml:space="preserve">Организация и проведение мероприятий в сфере культуры на территории Пермского края</t>
  </si>
  <si>
    <t>03401SК030</t>
  </si>
  <si>
    <t>0340200000</t>
  </si>
  <si>
    <t xml:space="preserve">Комплекс процессных мероприятий "Создание условий для осуществления гражданами прав в сфере культуры"</t>
  </si>
  <si>
    <t>0340200590</t>
  </si>
  <si>
    <t>0340200870</t>
  </si>
  <si>
    <t xml:space="preserve">Создание концертных и театральных постановок, организация и обеспечение участия в творческих проектах</t>
  </si>
  <si>
    <t>0340223620</t>
  </si>
  <si>
    <t xml:space="preserve">Оказание услуг библиотечного обслуживания</t>
  </si>
  <si>
    <t>0340223830</t>
  </si>
  <si>
    <t xml:space="preserve">Оказание услуг по изучению, сохранению, использованию и популяризации объектов культурного наследия, объектов монументального искусства</t>
  </si>
  <si>
    <t>0340300000</t>
  </si>
  <si>
    <t xml:space="preserve">Комплекс процессных мероприятий "Обеспечение качественно нового уровня развития инфраструктуры"</t>
  </si>
  <si>
    <t>0340300750</t>
  </si>
  <si>
    <t xml:space="preserve">Сохранение историко-культурного наследия</t>
  </si>
  <si>
    <t>0340301070</t>
  </si>
  <si>
    <t xml:space="preserve">Обязательные платежи за пользование имуществом</t>
  </si>
  <si>
    <t xml:space="preserve">Дополнительное образование детей</t>
  </si>
  <si>
    <t>0340323560</t>
  </si>
  <si>
    <t xml:space="preserve">Приведение в нормативное состояние и улучшение материально-технического обеспечения</t>
  </si>
  <si>
    <t>0340400000</t>
  </si>
  <si>
    <t xml:space="preserve">Комплекс процессных мероприятий "Одаренные дети города Перми"</t>
  </si>
  <si>
    <t>0340400590</t>
  </si>
  <si>
    <t>0340400680</t>
  </si>
  <si>
    <t xml:space="preserve">Мероприятия в сфере дополнительного образования детей в области искусств</t>
  </si>
  <si>
    <t>0340401060</t>
  </si>
  <si>
    <t xml:space="preserve">Повышение фонда оплаты труда</t>
  </si>
  <si>
    <t>0340482020</t>
  </si>
  <si>
    <t xml:space="preserve">Предоставление мер социальной поддержки руководителям и педагогическим работникам муниципальных образовательных учреждений города Перми</t>
  </si>
  <si>
    <t xml:space="preserve">Социальное обеспечение населения</t>
  </si>
  <si>
    <t>0340482030</t>
  </si>
  <si>
    <t xml:space="preserve">Выплата стипендий одаренным детям, обучающимся в образовательных учреждениях дополнительного образования детей в сфере культуры города Перми</t>
  </si>
  <si>
    <t>0340500000</t>
  </si>
  <si>
    <t xml:space="preserve">Комплекс процессных мероприятий "Создание условий для эффективной самореализации молодежи города Перми"</t>
  </si>
  <si>
    <t>0340500590</t>
  </si>
  <si>
    <t>0340500740</t>
  </si>
  <si>
    <t xml:space="preserve">Организация занятости молодежи</t>
  </si>
  <si>
    <t>0340501060</t>
  </si>
  <si>
    <t>0340523140</t>
  </si>
  <si>
    <t xml:space="preserve">Поддержка инициативной и талантливой молодежи</t>
  </si>
  <si>
    <t>0340570040</t>
  </si>
  <si>
    <t xml:space="preserve">Субсидии некоммерческим организациям, не являющимся государственными (муниципальными) учреждениями, выполняющим муниципальные работы в сфере молодежной политики</t>
  </si>
  <si>
    <t>0340570070</t>
  </si>
  <si>
    <t xml:space="preserve">Субсидии некоммерческим организациям, не являющимся государственными (муниципальными) учреждениями, выполняющим работы по организации занятости молодежи</t>
  </si>
  <si>
    <t>0340600000</t>
  </si>
  <si>
    <t xml:space="preserve">Комплекс процессных мероприятий "Обеспечение деятельности департамента культуры и молодежной политики администрации города Перми"</t>
  </si>
  <si>
    <t>0340600110</t>
  </si>
  <si>
    <t>04</t>
  </si>
  <si>
    <t xml:space="preserve">Другие вопросы в области культуры, кинематографии</t>
  </si>
  <si>
    <t>0340600590</t>
  </si>
  <si>
    <t>0400000000</t>
  </si>
  <si>
    <t xml:space="preserve">Муниципальная программа "Управление муниципальным имуществом города Перми"</t>
  </si>
  <si>
    <t>0440000000</t>
  </si>
  <si>
    <t>0440100000</t>
  </si>
  <si>
    <t xml:space="preserve">Комплекс процессных мероприятий "Осуществление полномочий собственника муниципального имущества города Перми в порядке, предусмотренном действующим законодательством"</t>
  </si>
  <si>
    <t>0440121540</t>
  </si>
  <si>
    <t xml:space="preserve">Мероприятия в сфере имущественных отношений</t>
  </si>
  <si>
    <t>0440121590</t>
  </si>
  <si>
    <t xml:space="preserve">Содержание и обслуживание нежилого муниципального фонда</t>
  </si>
  <si>
    <t>0440122150</t>
  </si>
  <si>
    <t xml:space="preserve">Приведение в нормативное состояние объектов нежилого муниципального фонда</t>
  </si>
  <si>
    <t>0440200000</t>
  </si>
  <si>
    <t xml:space="preserve">Комплекс процессных мероприятий "Обеспечение деятельности департамента имущественных отношений администрации города Перми и подведомственного ему учреждения"</t>
  </si>
  <si>
    <t>0440200110</t>
  </si>
  <si>
    <t>0440200590</t>
  </si>
  <si>
    <t>0500000000</t>
  </si>
  <si>
    <t xml:space="preserve">Муниципальная программа "Развитие физической культуры и спорта города Перми"</t>
  </si>
  <si>
    <t>0530000000</t>
  </si>
  <si>
    <t>0530100000</t>
  </si>
  <si>
    <t xml:space="preserve">Муниципальный проект "Капитальные вложения в объекты недвижимого имущества муниципальной собственности в сфере физической культуры и массового спорта"</t>
  </si>
  <si>
    <t>0530141300</t>
  </si>
  <si>
    <t xml:space="preserve">Реконструкция ледовой арены МАУ ДО "ДЮЦ "Здоровье"</t>
  </si>
  <si>
    <t>11</t>
  </si>
  <si>
    <t xml:space="preserve">Спорт высших достижений</t>
  </si>
  <si>
    <t>05301SФ280</t>
  </si>
  <si>
    <t xml:space="preserve">Реконструкция физкультурно-оздоровительного комплекса по адресу: г. Пермь, ул. Рабочая, 9</t>
  </si>
  <si>
    <t>0540000000</t>
  </si>
  <si>
    <t>0540100000</t>
  </si>
  <si>
    <t xml:space="preserve">Комплекс процессных мероприятий "Совершенствование спортивной инфраструктуры и материально-технической базы для занятий физической культурой и массовым спортом"</t>
  </si>
  <si>
    <t>0540101070</t>
  </si>
  <si>
    <t xml:space="preserve">Физическая культура</t>
  </si>
  <si>
    <t>0540121130</t>
  </si>
  <si>
    <t xml:space="preserve">Ремонт, приведение в нормативное состояние и улучшение материально-технического обеспечения муниципальных учреждений системы физической культуры и спорта</t>
  </si>
  <si>
    <t>0540123210</t>
  </si>
  <si>
    <t xml:space="preserve">Устройство муниципальных плоскостных спортивных сооружений с оснащением их спортивным инвентарем</t>
  </si>
  <si>
    <t>0540200000</t>
  </si>
  <si>
    <t xml:space="preserve">Комплекс процессных мероприятий "Организация и проведение физкультурных мероприятий, спортивно-массовой работы"</t>
  </si>
  <si>
    <t>0540200590</t>
  </si>
  <si>
    <t>0540201060</t>
  </si>
  <si>
    <t>0540223350</t>
  </si>
  <si>
    <t xml:space="preserve">Организация и проведение официальных физкультурно-оздоровительных и спортивных мероприятий Пермского городского округа</t>
  </si>
  <si>
    <t>02</t>
  </si>
  <si>
    <t xml:space="preserve">Массовый спорт</t>
  </si>
  <si>
    <t>0540223370</t>
  </si>
  <si>
    <t xml:space="preserve">Участие в организации и проведении межмуниципальных, региональных, межрегиональных, всероссийских и международных спортивных соревнований, физкультурных мероприятий, проводимых на территории города Перми</t>
  </si>
  <si>
    <t>0540270100</t>
  </si>
  <si>
    <t xml:space="preserve">Субсидия некоммерческим организациям, не являющимся государственными (муниципальными) учреждениями, на организацию и проведение спортивных мероприятий для лиц с ограниченными возможностями здоровья согласно календарному плану</t>
  </si>
  <si>
    <t>0540271110</t>
  </si>
  <si>
    <t xml:space="preserve">Субсидия некоммерческим организациям, не являющимся государственными (муниципальными) учреждениями на реализацию социально значимых программ в сфере физической культуры и спорта</t>
  </si>
  <si>
    <t>0540271200</t>
  </si>
  <si>
    <t xml:space="preserve">Субсидия некоммерческой организации "Фонд развития Пермского Баскетбола "ПАРМА" в целях возмещения затрат, связанных с оказанием содействия субъекту физической культуры и спорта, осуществляющему свою деятельность на территории города Перми</t>
  </si>
  <si>
    <t>0540300000</t>
  </si>
  <si>
    <t xml:space="preserve">Комплекс процессных мероприятий "Реализация дополнительных общеобразовательных программ"</t>
  </si>
  <si>
    <t>0540300590</t>
  </si>
  <si>
    <t>0540300620</t>
  </si>
  <si>
    <t xml:space="preserve">Дополнительные меры поддержки муниципальным учреждениям города Перми на обеспечение участия в официальных спортивных соревнованиях, проводимых за пределами города Перми</t>
  </si>
  <si>
    <t>0540301060</t>
  </si>
  <si>
    <t>0540381110</t>
  </si>
  <si>
    <t xml:space="preserve">Присуждение стипендии Главы города Перми-главы администрации города Перми "Спортивные надежды"</t>
  </si>
  <si>
    <t>0540382020</t>
  </si>
  <si>
    <t>0540400000</t>
  </si>
  <si>
    <t xml:space="preserve">Комплекс процессных мероприятий "Обеспечение деятельности комитета по физической культуре и спорту администрации города Перми"</t>
  </si>
  <si>
    <t>0540400110</t>
  </si>
  <si>
    <t>05</t>
  </si>
  <si>
    <t xml:space="preserve">Другие вопросы в области физической культуры и спорта</t>
  </si>
  <si>
    <t>0540400590</t>
  </si>
  <si>
    <t>0600000000</t>
  </si>
  <si>
    <t xml:space="preserve">Муниципальная программа "Социальная поддержка и обеспечение семейного благополучия населения города Перми"</t>
  </si>
  <si>
    <t>0640000000</t>
  </si>
  <si>
    <t>0640100000</t>
  </si>
  <si>
    <t xml:space="preserve">Комплекс процессных мероприятий "Оказание дополнительных мер социальной помощи и поддержки, содействие в получении социальных услуг отдельным категориям граждан"</t>
  </si>
  <si>
    <t>0640181000</t>
  </si>
  <si>
    <t xml:space="preserve">Предоставление дополнительных мер социальной поддержки в виде ежемесячных денежных муниципальных выплат за проезд в медицинские организации, осуществляющие свою деятельность на территории города Перми, для проведения амбулаторного гемодиализа жителям города Перми с хронической почечной недостаточностью</t>
  </si>
  <si>
    <t>06</t>
  </si>
  <si>
    <t xml:space="preserve">Другие вопросы в области социальной политики</t>
  </si>
  <si>
    <t>0640181010</t>
  </si>
  <si>
    <t xml:space="preserve">Предоставление дополнительных мер социальной поддержки в виде ежемесячных денежных муниципальных выплат студентам и учащимся города Перми</t>
  </si>
  <si>
    <t>0640181020</t>
  </si>
  <si>
    <t xml:space="preserve">Дополнительные меры социальной поддержки отдельных категорий жителей города Перми</t>
  </si>
  <si>
    <t>0640181040</t>
  </si>
  <si>
    <t xml:space="preserve">Ежегодная премия города Перми "Преодоление"</t>
  </si>
  <si>
    <t>0640181060</t>
  </si>
  <si>
    <t xml:space="preserve">Предоставление многодетным семьям единовременной денежной выплаты взамен предоставления земельного участка в собственность</t>
  </si>
  <si>
    <t>0640181120</t>
  </si>
  <si>
    <t xml:space="preserve">Предоставление дополнительной меры социальной поддержки в случае рождения троих или более детей одновременно</t>
  </si>
  <si>
    <t>0640200000</t>
  </si>
  <si>
    <t xml:space="preserve">Комплекс процессных мероприятий "Повышение социального благополучия отдельных категорий жителей города Перми"</t>
  </si>
  <si>
    <t>0640221010</t>
  </si>
  <si>
    <t xml:space="preserve">Проведение мероприятий в сфере социальной политики</t>
  </si>
  <si>
    <t>0640223570</t>
  </si>
  <si>
    <t xml:space="preserve">Оборудование объектов городской инфраструктуры средствами беспрепятственного доступа</t>
  </si>
  <si>
    <t xml:space="preserve">Общее образование</t>
  </si>
  <si>
    <t>0640300000</t>
  </si>
  <si>
    <t xml:space="preserve">Комплекс процессных мероприятий "Организация оздоровления и отдыха детей города Перми"</t>
  </si>
  <si>
    <t>0640300590</t>
  </si>
  <si>
    <t>0640301060</t>
  </si>
  <si>
    <t>0640321080</t>
  </si>
  <si>
    <t xml:space="preserve">Организация отдыха несовершеннолетних, состоящих на учете в территориальных отделах полиции города Перми</t>
  </si>
  <si>
    <t>0640323630</t>
  </si>
  <si>
    <t xml:space="preserve">Администрирование отдыха детей в каникулярное время</t>
  </si>
  <si>
    <t>064032С140</t>
  </si>
  <si>
    <t xml:space="preserve">Обеспечение отдыха и оздоровления детей</t>
  </si>
  <si>
    <t>0640370020</t>
  </si>
  <si>
    <t xml:space="preserve">Субсидии организациям отдыха детей и их оздоровления независимо от организационно-правовой формы и формы собственности, индивидуальным предпринимателям</t>
  </si>
  <si>
    <t>0640371310</t>
  </si>
  <si>
    <t xml:space="preserve">Увеличение финансового обеспечения переданных государственных полномочий по организации и обеспечению отдыха детей и их оздоровления</t>
  </si>
  <si>
    <t>0640400000</t>
  </si>
  <si>
    <t xml:space="preserve">Комплекс процессных мероприятий "Обеспечение деятельности департамента социальной политики администрации города Перми и реализация мероприятий в сфере защиты прав несовершеннолетних"</t>
  </si>
  <si>
    <t>0640400110</t>
  </si>
  <si>
    <t>064042С150</t>
  </si>
  <si>
    <t xml:space="preserve">Образование комиссий по делам несовершеннолетних и защите их прав и организация их деятельности</t>
  </si>
  <si>
    <t xml:space="preserve"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</si>
  <si>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0700000000</t>
  </si>
  <si>
    <t xml:space="preserve">Муниципальная программа "Доступное и качественное образование"</t>
  </si>
  <si>
    <t>0710000000</t>
  </si>
  <si>
    <t xml:space="preserve">Муниципальные проекты в рамках национальных проектов</t>
  </si>
  <si>
    <t>071Ю400000</t>
  </si>
  <si>
    <t xml:space="preserve">Муниципальный проект "Все лучшее детям"</t>
  </si>
  <si>
    <t>071Ю450490</t>
  </si>
  <si>
    <t xml:space="preserve">Адресное строительство школ в отдельных населенных пунктах с объективно выявленной потребностью инфраструктуры (зданий) школ</t>
  </si>
  <si>
    <t>071Ю457500</t>
  </si>
  <si>
    <t xml:space="preserve">Реализация мероприятий по модернизации школьных систем образования</t>
  </si>
  <si>
    <t>071Ю600000</t>
  </si>
  <si>
    <t xml:space="preserve">Муниципальный проект "Педагоги и наставники"</t>
  </si>
  <si>
    <t>071Ю650500</t>
  </si>
  <si>
    <t xml:space="preserve">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г. Байконура и федеральной территории "Сириус", муниципальных общеобразовательных организаций и профессиональных образовательных организаций</t>
  </si>
  <si>
    <t>071Ю651790</t>
  </si>
  <si>
    <t xml:space="preserve"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</si>
  <si>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071Ю653030</t>
  </si>
  <si>
    <t xml:space="preserve">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</si>
  <si>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071Я100000</t>
  </si>
  <si>
    <t xml:space="preserve">Муниципальный проект "Поддержка семей"</t>
  </si>
  <si>
    <t>071Я153150</t>
  </si>
  <si>
    <t xml:space="preserve">Капитальный ремонт и оснащение образовательных организаций, осуществляющих образовательную деятельность по образовательным программам дошкольного образования</t>
  </si>
  <si>
    <t xml:space="preserve">Дошкольное образование</t>
  </si>
  <si>
    <t>0720000000</t>
  </si>
  <si>
    <t xml:space="preserve">Муниципальные проекты в рамках региональных проектов</t>
  </si>
  <si>
    <t>0720100000</t>
  </si>
  <si>
    <t xml:space="preserve">Муниципальный проект "Развитие инфраструктуры в сфере образования"</t>
  </si>
  <si>
    <t>0720141660</t>
  </si>
  <si>
    <t xml:space="preserve">Строительство здания общеобразовательного учреждения по адресу: г. Пермь, ул. Ветлужская</t>
  </si>
  <si>
    <t>0720141680</t>
  </si>
  <si>
    <t xml:space="preserve">Строительство нового корпуса МАОУ "Инженерная школа" г. Перми по ул. Академика Веденеева</t>
  </si>
  <si>
    <t>0720141970</t>
  </si>
  <si>
    <t xml:space="preserve">Строительство здания общеобразовательного учреждения в Ленинском районе города Перми</t>
  </si>
  <si>
    <t>07201SН070</t>
  </si>
  <si>
    <t xml:space="preserve">Строительство (реконструкция) объектов общественной инфраструктуры муниципального значения, приобретение объектов недвижимого имущества в муниципальную собственность для создания новых мест в общеобразовательных учреждениях и дополнительных мест для детей дошкольного возраста</t>
  </si>
  <si>
    <t>07201SН820</t>
  </si>
  <si>
    <t xml:space="preserve">Мероприятия по модернизации образовательных организаций</t>
  </si>
  <si>
    <t>072КК00000</t>
  </si>
  <si>
    <t xml:space="preserve">Муниципальный проект "Комфортный край"</t>
  </si>
  <si>
    <t>072ККSP350</t>
  </si>
  <si>
    <t xml:space="preserve">Реализация мероприятий по направлению "Школьный двор"</t>
  </si>
  <si>
    <t>0730000000</t>
  </si>
  <si>
    <t>0730100000</t>
  </si>
  <si>
    <t xml:space="preserve">Муниципальный проект "Капитальные вложения в объекты недвижимого имущества муниципальной собственности в сфере образования"</t>
  </si>
  <si>
    <t>0730142640</t>
  </si>
  <si>
    <t xml:space="preserve">Строительство спортивного зала МАОУ "СОШ № 79" г. Перми</t>
  </si>
  <si>
    <t>0740000000</t>
  </si>
  <si>
    <t>0740100000</t>
  </si>
  <si>
    <t xml:space="preserve">Комплекс процессных мероприятий "Обеспечение доступного и качественного дошкольного, общего образования"</t>
  </si>
  <si>
    <t>0740100590</t>
  </si>
  <si>
    <t>0740100690</t>
  </si>
  <si>
    <t xml:space="preserve">Организация подвоза учащихся, проживающих в отдаленных жилых районах</t>
  </si>
  <si>
    <t>0740100700</t>
  </si>
  <si>
    <t xml:space="preserve">Предоставление бесплатного питания учащимся кадетской школы города Перми</t>
  </si>
  <si>
    <t>0740100710</t>
  </si>
  <si>
    <t xml:space="preserve">Предоставление бесплатного питания отдельным категориям учащихся в муниципальных общеобразовательных учреждениях города Перми</t>
  </si>
  <si>
    <t>0740101160</t>
  </si>
  <si>
    <t xml:space="preserve">Предоставление бесплатного питания обучающимся с ограниченными возможностями здоровья в муниципальных общеобразовательных учреждениях города Перми</t>
  </si>
  <si>
    <t>074012Н020</t>
  </si>
  <si>
    <t xml:space="preserve">Единая субвенция на выполнение отдельных государственных полномочий в сфере образования</t>
  </si>
  <si>
    <t xml:space="preserve">Охрана семьи и детства</t>
  </si>
  <si>
    <t>074012С170</t>
  </si>
  <si>
    <t xml:space="preserve">Предоставление мер социальной поддержки педагогическим работникам образовательных государственных и муниципальных организаций Пермского края, работающим и проживающим в сельской местности и поселках городского типа (рабочих поселках), по оплате жилого помещения и коммунальных услуг</t>
  </si>
  <si>
    <t>07401L3040</t>
  </si>
  <si>
    <t xml:space="preserve"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</si>
  <si>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07401SН040</t>
  </si>
  <si>
    <t xml:space="preserve">Организация предоставления общедоступного и бесплатного дошкольного, начального общего, основного общего, среднего общего образования обучающимся с ограниченными возможностями здоровья в отдельных муниципальных общеобразовательных учреждениях, осуществляющих образовательную деятельность по адаптированным основным общеобразовательным программам, в муниципальных общеобразовательных учреждениях со специальным наименованием "специальное учебно-воспитательное учреждение" и муниципальных санаторных общеобразовательных учреждениях</t>
  </si>
  <si>
    <t>0740200000</t>
  </si>
  <si>
    <t xml:space="preserve">Комплекс процессных мероприятий "Обеспечение доступного и качественного дополнительного образования"</t>
  </si>
  <si>
    <t>0740200590</t>
  </si>
  <si>
    <t>0740200900</t>
  </si>
  <si>
    <t xml:space="preserve">Создание условий для реализации программ дополнительного образования направлений IT-сферы</t>
  </si>
  <si>
    <t>0740201060</t>
  </si>
  <si>
    <t>0740282020</t>
  </si>
  <si>
    <t>0740300000</t>
  </si>
  <si>
    <t xml:space="preserve">Комплекс процессных мероприятий "Ресурсное обеспечение качественного функционирования системы образования города Перми"</t>
  </si>
  <si>
    <t>0740300590</t>
  </si>
  <si>
    <t xml:space="preserve">Профессиональная подготовка, переподготовка и повышение квалификации</t>
  </si>
  <si>
    <t>0740301060</t>
  </si>
  <si>
    <t>0740321190</t>
  </si>
  <si>
    <t xml:space="preserve">Организация и проведение мероприятий в сфере образования города Перми</t>
  </si>
  <si>
    <t>0740381030</t>
  </si>
  <si>
    <t xml:space="preserve">Присуждение премии Главы города Перми "Золотой резерв"</t>
  </si>
  <si>
    <t>0740382020</t>
  </si>
  <si>
    <t>0740400000</t>
  </si>
  <si>
    <t xml:space="preserve">Комплекс процессных мероприятий "Оказание услуг частными организациями, осуществляющими образовательную деятельность"</t>
  </si>
  <si>
    <t>074042Н020</t>
  </si>
  <si>
    <t>0740470030</t>
  </si>
  <si>
    <t xml:space="preserve">Субсидии частным образовательным организациям, осуществляющим образовательную деятельность по образовательным программам дошкольного образования</t>
  </si>
  <si>
    <t>0740470050</t>
  </si>
  <si>
    <t xml:space="preserve">Субсидии частным общеобразовательным организациям, осуществляющим на территории города Перми образовательную деятельность по имеющим государственную аккредитацию основным общеобразовательным программам</t>
  </si>
  <si>
    <t>0740471170</t>
  </si>
  <si>
    <t xml:space="preserve">Субсидии частным общеобразовательным организациям по предоставлению бесплатного питания отдельным категориям учащихся в частных общеобразовательных организациях</t>
  </si>
  <si>
    <t>0740471390</t>
  </si>
  <si>
    <t xml:space="preserve">Субсидия частным организациям на реализацию дополнительных общеразвивающих программ</t>
  </si>
  <si>
    <t>0740500000</t>
  </si>
  <si>
    <t xml:space="preserve">Комплекс процессных мероприятий "Приведение имущественных комплексов муниципальных образовательных организаций города Перми в нормативное состояние"</t>
  </si>
  <si>
    <t>0740500610</t>
  </si>
  <si>
    <t xml:space="preserve">Устройство спортивных площадок в муниципальных образовательных организациях города Перми</t>
  </si>
  <si>
    <t>0740501070</t>
  </si>
  <si>
    <t>0740523470</t>
  </si>
  <si>
    <t xml:space="preserve">Приведение в нормативное состояние и улучшение материально-технического обеспечения имущественных комплексов образовательных организаций</t>
  </si>
  <si>
    <t>074052Н420</t>
  </si>
  <si>
    <t xml:space="preserve">Оснащение муниципальных образовательных организаций оборудованием, средствами обучения и воспитания</t>
  </si>
  <si>
    <t>07405SН420</t>
  </si>
  <si>
    <t>0740600000</t>
  </si>
  <si>
    <t xml:space="preserve">Комплекс процессных мероприятий "Обеспечение деятельности департамента образования администрации города Перми"</t>
  </si>
  <si>
    <t>0740600110</t>
  </si>
  <si>
    <t>0740600590</t>
  </si>
  <si>
    <t>074062Н020</t>
  </si>
  <si>
    <t>0800000000</t>
  </si>
  <si>
    <t xml:space="preserve">Муниципальная программа "Градостроительная деятельность на территории города Перми"</t>
  </si>
  <si>
    <t>0840000000</t>
  </si>
  <si>
    <t>0840100000</t>
  </si>
  <si>
    <t xml:space="preserve">Комплекс процессных мероприятий "Формирование архитектурного облика города Перми и эстетических качеств застройки"</t>
  </si>
  <si>
    <t>0840122040</t>
  </si>
  <si>
    <t xml:space="preserve">Снос самовольных построек на территории города Перми, выявление и демонтаж вывесок, не соответствующих Правилам благоустройства города Перми</t>
  </si>
  <si>
    <t>12</t>
  </si>
  <si>
    <t xml:space="preserve">Другие вопросы в области национальной экономики</t>
  </si>
  <si>
    <t>0840122080</t>
  </si>
  <si>
    <t xml:space="preserve">Мероприятия в сфере градостроительства и архитектуры</t>
  </si>
  <si>
    <t>0840171730</t>
  </si>
  <si>
    <t xml:space="preserve">Предоставление грантов государственному бюджетному учреждению "Институт территориального планирования" на разработку архитектурных и градостроительных концепций</t>
  </si>
  <si>
    <t>0840200000</t>
  </si>
  <si>
    <t xml:space="preserve">Комплекс процессных мероприятий "Обеспечение деятельности департамента градостроительства и архитектуры администрации города Перми"</t>
  </si>
  <si>
    <t>0840200110</t>
  </si>
  <si>
    <t>0900000000</t>
  </si>
  <si>
    <t xml:space="preserve">Муниципальная программа "Экономическое развитие города Перми"</t>
  </si>
  <si>
    <t>0940000000</t>
  </si>
  <si>
    <t>0940100000</t>
  </si>
  <si>
    <t xml:space="preserve">Комплекс процессных мероприятий "Формирование благоприятной инвестиционной среды, развитие малого и среднего предпринимательства"</t>
  </si>
  <si>
    <t>0940100590</t>
  </si>
  <si>
    <t>0940121170</t>
  </si>
  <si>
    <t xml:space="preserve">Мероприятия в сфере экономического развития города Перми</t>
  </si>
  <si>
    <t>0940171320</t>
  </si>
  <si>
    <t xml:space="preserve">Субсидия некоммерческим организациям, не являющимся государственными (муниципальными) учреждениями, на организацию и проведение конференций</t>
  </si>
  <si>
    <t>0940200000</t>
  </si>
  <si>
    <t xml:space="preserve">Комплекс процессных мероприятий "Развитие потребительского рынка и туризма"</t>
  </si>
  <si>
    <t>0940221160</t>
  </si>
  <si>
    <t xml:space="preserve">Мероприятия по созданию условий для обеспечения жителей городского округа услугами связи, общественного питания, торговли и бытового обслуживания населения</t>
  </si>
  <si>
    <t>0940222240</t>
  </si>
  <si>
    <t xml:space="preserve">Мероприятия в сфере туризма</t>
  </si>
  <si>
    <t>0940300000</t>
  </si>
  <si>
    <t xml:space="preserve">Комплекс процессных мероприятий "Обеспечение деятельности департамента экономики и промышленной политики администрации города Перми"</t>
  </si>
  <si>
    <t>0940300110</t>
  </si>
  <si>
    <t>1000000000</t>
  </si>
  <si>
    <t xml:space="preserve">Муниципальная программа "Дорожная деятельность и благоустройство города Перми"</t>
  </si>
  <si>
    <t>1010000000</t>
  </si>
  <si>
    <t>101И400000</t>
  </si>
  <si>
    <t xml:space="preserve">Муниципальный проект "Формирование комфортной городской среды"</t>
  </si>
  <si>
    <t>101И455550</t>
  </si>
  <si>
    <t xml:space="preserve">Реализация программ формирования современной городской среды</t>
  </si>
  <si>
    <t>Благоустройство</t>
  </si>
  <si>
    <t>101И800000</t>
  </si>
  <si>
    <t xml:space="preserve">Муниципальный проект "Региональная и местная дорожная сеть"</t>
  </si>
  <si>
    <t>101И89Д110</t>
  </si>
  <si>
    <t xml:space="preserve">Проектирование, строительство (реконструкция), капитальный ремонт и ремонт автомобильных дорог общего пользования местного значения, находящихся на территории Пермского края, направленные на достижение целевых показателей регионального проекта "Региональная и местная дорожная сеть"</t>
  </si>
  <si>
    <t xml:space="preserve">Дорожное хозяйство (дорожные фонды)</t>
  </si>
  <si>
    <t>1020000000</t>
  </si>
  <si>
    <t>1020100000</t>
  </si>
  <si>
    <t xml:space="preserve">Муниципальный проект "Местные дороги"</t>
  </si>
  <si>
    <t>10201SД110</t>
  </si>
  <si>
    <t xml:space="preserve">Проектирование, строительство (реконструкция), капитальный ремонт и ремонт автомобильных дорог общего пользования местного значения, находящихся на территории Пермского края</t>
  </si>
  <si>
    <t>1020200000</t>
  </si>
  <si>
    <t xml:space="preserve">Муниципальный проект "Комплексное благоустройство"</t>
  </si>
  <si>
    <t>1020223150</t>
  </si>
  <si>
    <t xml:space="preserve">Архитектурная подсветка зданий</t>
  </si>
  <si>
    <t>10202SЖ090</t>
  </si>
  <si>
    <t xml:space="preserve">Поддержка муниципальных программ формирования современной городской среды (расходы, не софинансируемые из федерального бюджета)</t>
  </si>
  <si>
    <t>10202SЖ250</t>
  </si>
  <si>
    <t xml:space="preserve">Архитектурная подсветка фасадов административных, жилых объектов (зданий) в г. Перми</t>
  </si>
  <si>
    <t>10202SЖ412</t>
  </si>
  <si>
    <t xml:space="preserve">Развитие городского пространства (по расходам, курируемым Министерством транспорта Пермского края)</t>
  </si>
  <si>
    <t>1030000000</t>
  </si>
  <si>
    <t>1030100000</t>
  </si>
  <si>
    <t xml:space="preserve">Муниципальный проект "Строительство и реконструкция автомобильных дорог"</t>
  </si>
  <si>
    <t>103019Д010</t>
  </si>
  <si>
    <t xml:space="preserve">Реконструкция ул. Карпинского от ул. Архитектора Свиязева до ул. Космонавта Леонова</t>
  </si>
  <si>
    <t>103019Д011</t>
  </si>
  <si>
    <t xml:space="preserve">Строительство автомобильной дороги по ул. Агатовой</t>
  </si>
  <si>
    <t>103019Д012</t>
  </si>
  <si>
    <t xml:space="preserve">Строительство автомобильной дороги по ул. Углеуральской</t>
  </si>
  <si>
    <t>103019Д014</t>
  </si>
  <si>
    <t xml:space="preserve">Строительство очистных сооружений и водоотвода ливневых стоков по ул. Куйбышева, 1 от ул. Петропавловской до выпуска</t>
  </si>
  <si>
    <t>103019Д015</t>
  </si>
  <si>
    <t xml:space="preserve">Строительство очистных сооружений и водоотвода ливневых стоков по ул. Куфонина от ул. Трамвайной до ул. Подлесной до выпуска</t>
  </si>
  <si>
    <t>103019Д016</t>
  </si>
  <si>
    <t xml:space="preserve">Строительство проезда на участке от ул. Уральской до ул. Степана Разина</t>
  </si>
  <si>
    <t>103019Д017</t>
  </si>
  <si>
    <t xml:space="preserve">Строительство автомобильной дороги по ул. Монастырской на участке от площади Трех столетий до территории Мотовилихинских заводов</t>
  </si>
  <si>
    <t>103019Д021</t>
  </si>
  <si>
    <t xml:space="preserve">Строительство проезда от автомобильной дороги по ул. Советской до объекта регионального значения "Культурно-рекреационное пространство"</t>
  </si>
  <si>
    <t>103019Д024</t>
  </si>
  <si>
    <t xml:space="preserve">Строительство автомобильной дороги по Ивинскому проспекту</t>
  </si>
  <si>
    <t>103019Д025</t>
  </si>
  <si>
    <t xml:space="preserve">Реконструкция Комсомольского проспекта от ул. Ленина до ул. Екатерининской по нечетной стороне, Тр-5в</t>
  </si>
  <si>
    <t>103019Д026</t>
  </si>
  <si>
    <t xml:space="preserve">Строительство улично-дорожной сети на участке от ул. Уинской до ул. А. Гайдара</t>
  </si>
  <si>
    <t>1030200000</t>
  </si>
  <si>
    <t xml:space="preserve">Муниципальный проект "Обустройство сетей наружного освещения"</t>
  </si>
  <si>
    <t>103029Д020</t>
  </si>
  <si>
    <t xml:space="preserve">Обустройство сетей наружного освещения</t>
  </si>
  <si>
    <t>1030300000</t>
  </si>
  <si>
    <t xml:space="preserve">Муниципальный проект "Обустройство объектов озеленения общего пользования"</t>
  </si>
  <si>
    <t>1030323050</t>
  </si>
  <si>
    <t xml:space="preserve">Обустройство объектов озеленения общего пользования и элементов благоустройства</t>
  </si>
  <si>
    <t>1030400000</t>
  </si>
  <si>
    <t xml:space="preserve">Муниципальный проект "Строительство и реконструкция мест погребения"</t>
  </si>
  <si>
    <t>1030441120</t>
  </si>
  <si>
    <t xml:space="preserve">Строительство крематория на кладбище "Восточное" города Перми</t>
  </si>
  <si>
    <t>1030500000</t>
  </si>
  <si>
    <t xml:space="preserve">Муниципальный проект "Создание электронной информационной базы данных по захоронениям"</t>
  </si>
  <si>
    <t>1030523960</t>
  </si>
  <si>
    <t xml:space="preserve">Формирование электронной базы данных по захоронениям на местах погребения города Перми</t>
  </si>
  <si>
    <t>1030600000</t>
  </si>
  <si>
    <t xml:space="preserve">Муниципальный проект "Создание мест отвала снега"</t>
  </si>
  <si>
    <t>103069Д190</t>
  </si>
  <si>
    <t xml:space="preserve">Обустройство мест отвала снега</t>
  </si>
  <si>
    <t>1040000000</t>
  </si>
  <si>
    <t>1040100000</t>
  </si>
  <si>
    <t xml:space="preserve">Комплекс процессных мероприятий "Приведение в нормативное состояние автомобильных дорог"</t>
  </si>
  <si>
    <t>104019Д030</t>
  </si>
  <si>
    <t xml:space="preserve">Капитальный ремонт автомобильных дорог и искусственных дорожных сооружений</t>
  </si>
  <si>
    <t>104019Д040</t>
  </si>
  <si>
    <t xml:space="preserve">Содержание, ремонт автомобильных дорог и искусственных дорожных сооружений</t>
  </si>
  <si>
    <t>104019Д050</t>
  </si>
  <si>
    <t xml:space="preserve">Ремонт тротуаров, пешеходных дорожек и газонов вдоль тротуаров, пешеходных дорожек</t>
  </si>
  <si>
    <t>104019Д060</t>
  </si>
  <si>
    <t xml:space="preserve">Организация функционирования и контроля за использованием парковок на автомобильных дорогах общего пользования местного значения</t>
  </si>
  <si>
    <t>104019Д070</t>
  </si>
  <si>
    <t xml:space="preserve">Содержание, обслуживание и установка технических средств организации дорожного движения улично-дорожной сети в границах городского округа</t>
  </si>
  <si>
    <t>104019Д410</t>
  </si>
  <si>
    <t xml:space="preserve">Реализация мер по обеспечению транспортной безопасности искусственных дорожных сооружений</t>
  </si>
  <si>
    <t>104019Д610</t>
  </si>
  <si>
    <t>1040200000</t>
  </si>
  <si>
    <t xml:space="preserve">Комплекс процессных мероприятий "Обеспечение содержания, текущего и капитального ремонта сетей наружного освещения"</t>
  </si>
  <si>
    <t>104029Д080</t>
  </si>
  <si>
    <t xml:space="preserve">Ремонт сетей наружного освещения</t>
  </si>
  <si>
    <t>104029Д090</t>
  </si>
  <si>
    <t xml:space="preserve">Содержание сетей наружного освещения на автомобильных дорогах города Перми</t>
  </si>
  <si>
    <t>104029Д100</t>
  </si>
  <si>
    <t xml:space="preserve">Содержание и ремонт сетей наружного освещения</t>
  </si>
  <si>
    <t>104029Д620</t>
  </si>
  <si>
    <t>104029Д630</t>
  </si>
  <si>
    <t>1040300000</t>
  </si>
  <si>
    <t xml:space="preserve">Комплекс процессных мероприятий "Организация благоустройства территории города Перми"</t>
  </si>
  <si>
    <t>1040301060</t>
  </si>
  <si>
    <t xml:space="preserve">Другие вопросы в области охраны окружающей среды</t>
  </si>
  <si>
    <t>1040301070</t>
  </si>
  <si>
    <t>1040321450</t>
  </si>
  <si>
    <t xml:space="preserve">Содержание и ремонт объектов и элементов благоустройства</t>
  </si>
  <si>
    <t>1040321510</t>
  </si>
  <si>
    <t xml:space="preserve">Содержание земель, не принадлежащих физическим и (или) юридическим лицам, уборка водоохранных зон</t>
  </si>
  <si>
    <t>1040321750</t>
  </si>
  <si>
    <t xml:space="preserve">Содержание и ремонт пешеходных мостиков, лестниц на территориях общего пользования города Перми</t>
  </si>
  <si>
    <t>1040321820</t>
  </si>
  <si>
    <t xml:space="preserve">Мероприятия по демонтажу самовольно установленных и незаконно размещенных движимых объектов</t>
  </si>
  <si>
    <t>1040323290</t>
  </si>
  <si>
    <t xml:space="preserve">Обустройство организованных мест отдыха у воды на территории города Перми</t>
  </si>
  <si>
    <t>1040323410</t>
  </si>
  <si>
    <t xml:space="preserve">Содержание и ремонт гидротехнических сооружений</t>
  </si>
  <si>
    <t xml:space="preserve">Водное хозяйство</t>
  </si>
  <si>
    <t>1040323880</t>
  </si>
  <si>
    <t xml:space="preserve">Ликвидация несанкционированных свалок</t>
  </si>
  <si>
    <t>104039Д120</t>
  </si>
  <si>
    <t xml:space="preserve">Благоустройство территорий индивидуальной жилой застройки в городе Перми</t>
  </si>
  <si>
    <t>1040400000</t>
  </si>
  <si>
    <t xml:space="preserve">Комплекс процессных мероприятий "Организация ритуальных услуг и содержание мест погребения"</t>
  </si>
  <si>
    <t>1040400590</t>
  </si>
  <si>
    <t>1040401070</t>
  </si>
  <si>
    <t>1040421930</t>
  </si>
  <si>
    <t xml:space="preserve">Эвакуация умерших из жилых помещений (при отсутствии супруга, близких родственников либо законного представителя умершего или при невозможности осуществить ими эвакуацию), а также с улиц, мест аварий и иных мест</t>
  </si>
  <si>
    <t>1040423680</t>
  </si>
  <si>
    <t xml:space="preserve">Проектирование санитарно-защитных зон мест погребения</t>
  </si>
  <si>
    <t>1040423700</t>
  </si>
  <si>
    <t xml:space="preserve">Содержание мест погребения</t>
  </si>
  <si>
    <t>1040423710</t>
  </si>
  <si>
    <t xml:space="preserve">Организация автобусных перевозок граждан на территории кладбища "Северное" в выходные, праздничные дни и дни массового посещения кладбища</t>
  </si>
  <si>
    <t>1040500000</t>
  </si>
  <si>
    <t xml:space="preserve">Комплекс процессных мероприятий "Обеспечение деятельности департамента дорог и благоустройства администрации города Перми и подведомственных ему учреждений"</t>
  </si>
  <si>
    <t>1040500110</t>
  </si>
  <si>
    <t xml:space="preserve">Другие вопросы в области жилищно-коммунального хозяйства</t>
  </si>
  <si>
    <t>1040500590</t>
  </si>
  <si>
    <t>1100000000</t>
  </si>
  <si>
    <t xml:space="preserve">Муниципальная программа "Управление земельными ресурсами города Перми"</t>
  </si>
  <si>
    <t>1140000000</t>
  </si>
  <si>
    <t>1140100000</t>
  </si>
  <si>
    <t xml:space="preserve">Комплекс процессных мероприятий "Распоряжение земельными участками, находящимися в муниципальной собственности и собственность на которые не разграничена"</t>
  </si>
  <si>
    <t>1140121520</t>
  </si>
  <si>
    <t xml:space="preserve">Мероприятия в сфере земельных отношений</t>
  </si>
  <si>
    <t>1140123650</t>
  </si>
  <si>
    <t xml:space="preserve">Выполнение кадастровых работ</t>
  </si>
  <si>
    <t>1140200000</t>
  </si>
  <si>
    <t xml:space="preserve">Комплекс процессных мероприятий "Обеспечение деятельности департамента земельных отношений администрации города Перми"</t>
  </si>
  <si>
    <t>1140200110</t>
  </si>
  <si>
    <t>1200000000</t>
  </si>
  <si>
    <t xml:space="preserve">Муниципальная программа "Организация регулярных перевозок общественным транспортом в городе Перми"</t>
  </si>
  <si>
    <t>1220000000</t>
  </si>
  <si>
    <t>1220100000</t>
  </si>
  <si>
    <t xml:space="preserve">Муниципальный проект "Обустройство объектов инфраструктуры общественного транспорта"</t>
  </si>
  <si>
    <t>12201ST220</t>
  </si>
  <si>
    <t xml:space="preserve">Плата концедента по концессионному соглашению, объектом которого являются объекты транспортной инфраструктуры и технологически связанные с ними транспортные средства, обеспечивающие деятельность, связанную с перевозками пассажиров транспортом общего пользования</t>
  </si>
  <si>
    <t>Транспорт</t>
  </si>
  <si>
    <t>1240000000</t>
  </si>
  <si>
    <t>1240100000</t>
  </si>
  <si>
    <t xml:space="preserve">Комплекс процессных мероприятий "Приоритетное развитие общественного транспорта в городе Перми"</t>
  </si>
  <si>
    <t>1240121800</t>
  </si>
  <si>
    <t xml:space="preserve">Мероприятия по обеспечению транспортного обслуживания</t>
  </si>
  <si>
    <t>1240123270</t>
  </si>
  <si>
    <t xml:space="preserve">Осуществление регулярных перевозок пассажиров автомобильным и городским наземным электрическим транспортом по муниципальным маршрутам регулярных перевозок города Перми по регулируемому тарифу города Перми</t>
  </si>
  <si>
    <t>1240123910</t>
  </si>
  <si>
    <t xml:space="preserve">Повышение привлекательности профессии водителя</t>
  </si>
  <si>
    <t>1240171050</t>
  </si>
  <si>
    <t xml:space="preserve">Плата концедента по концессионному соглашению в части эксплуатационного платежа</t>
  </si>
  <si>
    <t>1240171340</t>
  </si>
  <si>
    <t xml:space="preserve">Возмещение затрат, связанных с уплатой лизинговых платежей по договорам финансовой аренды (лизинга)</t>
  </si>
  <si>
    <t>124019Д130</t>
  </si>
  <si>
    <t xml:space="preserve">Обустройство остановочных пунктов, используемых в регулярных перевозках пассажиров</t>
  </si>
  <si>
    <t>124019Д140</t>
  </si>
  <si>
    <t xml:space="preserve">Содержание и ремонт остановочных пунктов с элементами благоустройства</t>
  </si>
  <si>
    <t>1240200000</t>
  </si>
  <si>
    <t xml:space="preserve">Комплекс процессных мероприятий "Обеспечение деятельности департамента транспорта администрации города Перми и подведомственного ему учреждения "</t>
  </si>
  <si>
    <t>1240200110</t>
  </si>
  <si>
    <t>1240200590</t>
  </si>
  <si>
    <t>1300000000</t>
  </si>
  <si>
    <t xml:space="preserve">Муниципальная программа "Развитие системы жилищно-коммунального хозяйства в городе Перми"</t>
  </si>
  <si>
    <t>1320000000</t>
  </si>
  <si>
    <t>1320100000</t>
  </si>
  <si>
    <t>13201SЖ240</t>
  </si>
  <si>
    <t xml:space="preserve">Капитальный ремонт фасадов многоквартирных домов в г. Перми</t>
  </si>
  <si>
    <t xml:space="preserve">Жилищное хозяйство</t>
  </si>
  <si>
    <t>1320300000</t>
  </si>
  <si>
    <t xml:space="preserve">Муниципальный проект "Развитие коммунально-инженерной инфраструктуры"</t>
  </si>
  <si>
    <t>1320397521</t>
  </si>
  <si>
    <t xml:space="preserve">Реконструкция котельных в городе Перми</t>
  </si>
  <si>
    <t xml:space="preserve">Коммунальное хозяйство</t>
  </si>
  <si>
    <t>1320397522</t>
  </si>
  <si>
    <t xml:space="preserve">Реконструкция тепловых сетей в городе Перми</t>
  </si>
  <si>
    <t>1320397523</t>
  </si>
  <si>
    <t xml:space="preserve">Техническая модернизация объекта хозяйственного назначения. Реконструкция старого и нового машинных залов, РУ-6кВ, внутриплощадочных сетей. 1 этап реконструкция старого машинного зала</t>
  </si>
  <si>
    <t>1320397524</t>
  </si>
  <si>
    <t xml:space="preserve">Реконструкция второй нитки водовода от водовода Гайва-Закамск от НС "подкачка Гайва" до НС Северная</t>
  </si>
  <si>
    <t>1320397525</t>
  </si>
  <si>
    <t xml:space="preserve">Строительство второй нитки водовода Д-400 мм от ул.Репина до ВНС "Северная" (ул. Кабельщиков, 21) и блокировочной сети водопровода от водовода Д-400 мм по ул. Кабельщиков до сети водопровода Д-200 мм по ул. Карбышева</t>
  </si>
  <si>
    <t>1320397526</t>
  </si>
  <si>
    <t xml:space="preserve">Реконструкция сетей водоснабжения Кировского района и правобережной части Орджоникидзевского района г. Перми</t>
  </si>
  <si>
    <t>1330000000</t>
  </si>
  <si>
    <t>1330100000</t>
  </si>
  <si>
    <t xml:space="preserve">Муниципальный проект "Капитальные вложения в объекты муниципальной собственности системы водоснабжения, водоотведения и теплоснабжения"</t>
  </si>
  <si>
    <t>1330141090</t>
  </si>
  <si>
    <t xml:space="preserve">Реконструкция системы очистки сточных вод в микрорайоне "Крым" Кировского района города Перми</t>
  </si>
  <si>
    <t>1330141220</t>
  </si>
  <si>
    <t xml:space="preserve">Строительство водопроводных сетей в микрорайоне "Вышка-1" Мотовилихинского района города Перми</t>
  </si>
  <si>
    <t>1330141770</t>
  </si>
  <si>
    <t xml:space="preserve">Строительство водопроводных сетей в микрорайоне Турбино</t>
  </si>
  <si>
    <t>1330142000</t>
  </si>
  <si>
    <t xml:space="preserve">Строительство водопроводных сетей в микрорайоне Левшино</t>
  </si>
  <si>
    <t>1330142010</t>
  </si>
  <si>
    <t xml:space="preserve">Строительство водопроводных сетей в микрорайоне Энергетик</t>
  </si>
  <si>
    <t>1330142060</t>
  </si>
  <si>
    <t xml:space="preserve">Строительство водопроводных сетей в микрорайоне Январский</t>
  </si>
  <si>
    <t>1330142100</t>
  </si>
  <si>
    <t xml:space="preserve">Строительство напорной канализации по отводу дождевых стоков от здания по ул. Маяковского, 57</t>
  </si>
  <si>
    <t>1330142110</t>
  </si>
  <si>
    <t xml:space="preserve">Строительство водопроводных сетей в микрорайоне Чапаевский</t>
  </si>
  <si>
    <t>1330142130</t>
  </si>
  <si>
    <t xml:space="preserve">Строительство сети водоотведения в микрорайоне Юбилейный по ул. Братская</t>
  </si>
  <si>
    <t>1330142140</t>
  </si>
  <si>
    <t xml:space="preserve">Строительство альтернативного источника в виде блочно-модульной котельной для снабжения тепловой энергией многоквартирных домов по адресам: шоссе Космонавтов, 322, 324, 326, 326а, 330</t>
  </si>
  <si>
    <t>1330142250</t>
  </si>
  <si>
    <t xml:space="preserve">Приобретение объекта в муниципальную собственность "Сети канализации, водоснабжения по адресу: г. Пермь, Индустриальный район, по ул. Карпинского, 110"</t>
  </si>
  <si>
    <t>1330142260</t>
  </si>
  <si>
    <t xml:space="preserve">Приобретение объекта в муниципальную собственность "Тепловая сеть жилищного комплекса: шоссе Космонавтов, 322, шоссе Космонавтов, 324, шоссе Космонавтов, 326, шоссе Космонавтов, 326А, шоссе Космонавтов, 330"</t>
  </si>
  <si>
    <t>1330142360</t>
  </si>
  <si>
    <t xml:space="preserve">Реконструкция канализационной насосной станции "Речник" Дзержинского района города Перми</t>
  </si>
  <si>
    <t>1330143480</t>
  </si>
  <si>
    <t xml:space="preserve">Строительство сетей водоснабжения в микрорайоне "Заозерье" для земельных участков многодетных семей</t>
  </si>
  <si>
    <t>1330200000</t>
  </si>
  <si>
    <t xml:space="preserve">Муниципальный проект "Благоустройство территорий многоквартирных домов города Перми"</t>
  </si>
  <si>
    <t>1330271290</t>
  </si>
  <si>
    <t xml:space="preserve">Возмещение затрат по благоустройству дворовых территорий многоквартирных домов города</t>
  </si>
  <si>
    <t>133029Д220</t>
  </si>
  <si>
    <t xml:space="preserve">Возмещение затрат по благоустройству придомовых территорий многоквартирных домов города</t>
  </si>
  <si>
    <t>1340000000</t>
  </si>
  <si>
    <t>1340100000</t>
  </si>
  <si>
    <t xml:space="preserve">Комплекс процессных мероприятий "Содержание объектов инженерной инфраструктуры"</t>
  </si>
  <si>
    <t>1340100590</t>
  </si>
  <si>
    <t>1340121680</t>
  </si>
  <si>
    <t xml:space="preserve">Мероприятия в сфере коммунального хозяйства</t>
  </si>
  <si>
    <t>1340121740</t>
  </si>
  <si>
    <t xml:space="preserve">Содержание и ремонт объектов инженерной инфраструктуры</t>
  </si>
  <si>
    <t>1340171060</t>
  </si>
  <si>
    <t xml:space="preserve">Финансовое обеспечение затрат муниципального предприятия "Пермводоканал" на содержание санитарно-бытовых помещений</t>
  </si>
  <si>
    <t>1340171160</t>
  </si>
  <si>
    <t xml:space="preserve">Финансовое обеспечение расходов муниципального предприятия "Пермводоканал" по погашению денежных обязательств по договору займа</t>
  </si>
  <si>
    <t>1340200000</t>
  </si>
  <si>
    <t xml:space="preserve">Комплекс процессных мероприятий "Исполнение обязанностей собственника помещений по содержанию общего имущества собственников помещений в многоквартирных домах"</t>
  </si>
  <si>
    <t>1340221420</t>
  </si>
  <si>
    <t xml:space="preserve">Уплата взносов на капитальный ремонт общего имущества в многоквартирных домах в части муниципальной доли собственности</t>
  </si>
  <si>
    <t>1340221830</t>
  </si>
  <si>
    <t xml:space="preserve">Выполнение работ по капитальному ремонту многоквартирных домов, направленных на исполнение судебных актов</t>
  </si>
  <si>
    <t>1340300000</t>
  </si>
  <si>
    <t xml:space="preserve">Комплекс процессных мероприятий "Обеспечение эффективного управления аварийными многоквартирными домами в городе Перми"</t>
  </si>
  <si>
    <t>1340323250</t>
  </si>
  <si>
    <t xml:space="preserve">Содержание расселенных многоквартирных домов, признанных в установленном порядке аварийными и подлежащими сносу</t>
  </si>
  <si>
    <t>1340382110</t>
  </si>
  <si>
    <t xml:space="preserve">Меры социальной поддержки гражданам, проживающим в непригодном для проживания и аварийном жилищном фонде</t>
  </si>
  <si>
    <t>1340400000</t>
  </si>
  <si>
    <t xml:space="preserve">Комплекс процессных мероприятий "Обеспечение санитарно-эпидемиологических требований законодательства"</t>
  </si>
  <si>
    <t>1340422030</t>
  </si>
  <si>
    <t xml:space="preserve">Обустройство и содержание мест (площадок) накопления твердых коммунальных отходов</t>
  </si>
  <si>
    <t>1340423430</t>
  </si>
  <si>
    <t xml:space="preserve">Обустройство контейнерных площадок нового образца в городе Перми</t>
  </si>
  <si>
    <t>1340500000</t>
  </si>
  <si>
    <t xml:space="preserve">Комплекс процессных мероприятий "Обеспечение деятельности департамента жилищно-коммунального хозяйства администрации города Перми"</t>
  </si>
  <si>
    <t>1340500110</t>
  </si>
  <si>
    <t>1400000000</t>
  </si>
  <si>
    <t xml:space="preserve">Муниципальная программа "Охрана природы и лесное хозяйство города Перми"</t>
  </si>
  <si>
    <t>1430000000</t>
  </si>
  <si>
    <t>1430100000</t>
  </si>
  <si>
    <t xml:space="preserve">Муниципальный проект "Строительство объектов в сфере экологии"</t>
  </si>
  <si>
    <t>1430143570</t>
  </si>
  <si>
    <t xml:space="preserve">Строительство городского питомника растений на земельном участке с кадастровым номером 59:01:0000000:91384</t>
  </si>
  <si>
    <t>1440000000</t>
  </si>
  <si>
    <t>1440100000</t>
  </si>
  <si>
    <t xml:space="preserve">Комплекс процессных мероприятий "Создание и содержание ООПТ, реализация природоохранных мероприятий"</t>
  </si>
  <si>
    <t>1440121630</t>
  </si>
  <si>
    <t xml:space="preserve">Реализация природоохранных мероприятий</t>
  </si>
  <si>
    <t xml:space="preserve">Охрана объектов растительного и животного мира и среды их обитания</t>
  </si>
  <si>
    <t>1440121660</t>
  </si>
  <si>
    <t xml:space="preserve">Создание и содержание ООПТ местного значения</t>
  </si>
  <si>
    <t>1440200000</t>
  </si>
  <si>
    <t xml:space="preserve">Комплекс процессных мероприятий "Мероприятия по содержанию питомника растений"</t>
  </si>
  <si>
    <t>1440200590</t>
  </si>
  <si>
    <t>1440221690</t>
  </si>
  <si>
    <t xml:space="preserve">Посадка зеленых насаждений ценных видов</t>
  </si>
  <si>
    <t>1440222340</t>
  </si>
  <si>
    <t xml:space="preserve">Мероприятия по выращиванию посадочного материала, содержанию зеленых насаждений, озелененных территорий</t>
  </si>
  <si>
    <t>1440300000</t>
  </si>
  <si>
    <t xml:space="preserve">Комплекс процессных мероприятий "Сохранение и воспроизводство городских лесов"</t>
  </si>
  <si>
    <t>1440300590</t>
  </si>
  <si>
    <t xml:space="preserve">Лесное хозяйство</t>
  </si>
  <si>
    <t>1440321650</t>
  </si>
  <si>
    <t xml:space="preserve">Мероприятия в сфере использования, охраны, защиты и воспроизводства городских лесов</t>
  </si>
  <si>
    <t>1440400000</t>
  </si>
  <si>
    <t xml:space="preserve">Комплекс процессных мероприятий "Обращение с животными без владельцев"</t>
  </si>
  <si>
    <t>1440400590</t>
  </si>
  <si>
    <t xml:space="preserve">Сельское хозяйство и рыболовство</t>
  </si>
  <si>
    <t>1440421260</t>
  </si>
  <si>
    <t xml:space="preserve">Мероприятия по обустройству и содержанию площадок для выгула и дрессировки собак</t>
  </si>
  <si>
    <t>144042У150</t>
  </si>
  <si>
    <t xml:space="preserve">Организация мероприятий при осуществлении деятельности по обращению с животными без владельцев</t>
  </si>
  <si>
    <t>1440500000</t>
  </si>
  <si>
    <t xml:space="preserve">Комплекс процессных мероприятий "Обеспечение деятельности управления по экологии и природопользованию администрации города Перми"</t>
  </si>
  <si>
    <t>1440500110</t>
  </si>
  <si>
    <t>144052У100</t>
  </si>
  <si>
    <t xml:space="preserve">Администрирование государственных полномочий по организации мероприятий при осуществлении деятельности по обращению с животными без владельцев</t>
  </si>
  <si>
    <t>1500000000</t>
  </si>
  <si>
    <t xml:space="preserve">Муниципальная программа "Обеспечение жильем жителей города Перми"</t>
  </si>
  <si>
    <t>1510000000</t>
  </si>
  <si>
    <t>151И200000</t>
  </si>
  <si>
    <t xml:space="preserve">Муниципальный проект "Жилье"</t>
  </si>
  <si>
    <t>151И267483</t>
  </si>
  <si>
    <t xml:space="preserve">Обеспечение устойчивого сокращения непригодного для проживания жилищного фонда</t>
  </si>
  <si>
    <t>151И267484</t>
  </si>
  <si>
    <t xml:space="preserve">Реализация мероприятий по обеспечению устойчивого сокращения непригодного для проживания жилого фонда</t>
  </si>
  <si>
    <t>151И26748S</t>
  </si>
  <si>
    <t>151И26748Z</t>
  </si>
  <si>
    <t xml:space="preserve">Реализация региональной адресной программы по переселению граждан из аварийного жилищного фонда на территории Пермского края (расходы без финансовой поддержки публично-правовой компании "Фонд развития территорий"), источником финансового обеспечения которой являются средства, высвобождаемые в результате списания задолженности Пермского края по бюджетным кредитам, предоставленным из федерального бюджета</t>
  </si>
  <si>
    <t>1520000000</t>
  </si>
  <si>
    <t>1520100000</t>
  </si>
  <si>
    <t xml:space="preserve">Муниципальный проект "Расселение аварийного жилищного фонда на территории Пермского края"</t>
  </si>
  <si>
    <t>15201SЖ310</t>
  </si>
  <si>
    <t xml:space="preserve">Расселение многоквартирных домов, признанных в установленном порядке аварийными и подлежащими сносу, расположенных в границах подлежащей комплексному развитию территории жилой застройки</t>
  </si>
  <si>
    <t>1530000000</t>
  </si>
  <si>
    <t>1530100000</t>
  </si>
  <si>
    <t xml:space="preserve">Муниципальный проект "Переселение граждан города Перми из непригодного для проживания и аварийного жилищного фонда"</t>
  </si>
  <si>
    <t>1530121480</t>
  </si>
  <si>
    <t xml:space="preserve">Организация переселения граждан из аварийного жилищного фонда</t>
  </si>
  <si>
    <t>15301214С0</t>
  </si>
  <si>
    <t xml:space="preserve">Организация переселения граждан из аварийного жилищного фонда (расходы, источником финансового обеспечения которых являются средства, высвобождаемые в результате списания задолженности Пермского городского округа по бюджетному кредиту, предоставленному из бюджета Пермского края за счет средств федерального бюджета)</t>
  </si>
  <si>
    <t>1530200000</t>
  </si>
  <si>
    <t xml:space="preserve">Муниципальный проект "Обеспечение жилыми помещениями детей-сирот и детей, оставшихся без попечения родителей"</t>
  </si>
  <si>
    <t>153022С070</t>
  </si>
  <si>
    <t xml:space="preserve">Содержание жилых помещений специализированного жилищного фонда для детей-сирот, детей, оставшихся без попечения родителей, лиц из их числа</t>
  </si>
  <si>
    <t>153022С080</t>
  </si>
  <si>
    <t xml:space="preserve">Строительство и приобретение жилых помещений для формирования специализированного жилищного фонда для обеспечения жилыми помещениями детей-сирот и детей, оставшихся без попечения родителей, лиц из числа детей-сирот и детей, оставшихся без попечения родителей, по договорам найма специализированных жилых помещений</t>
  </si>
  <si>
    <t>153022С090</t>
  </si>
  <si>
    <t xml:space="preserve">Организация осуществления государственных полномочий по обеспечению жилыми помещениями детей-сирот и детей, оставшихся без попечения родителей, лиц из числа детей-сирот и детей, оставшихся без попечения родителей</t>
  </si>
  <si>
    <t>15302R0820</t>
  </si>
  <si>
    <t xml:space="preserve">Обеспечение детей-сирот и детей, оставшихся без попечения родителей, лиц из числа детей-сирот и детей, оставшихся без попечения родителей, жилыми помещениями</t>
  </si>
  <si>
    <t>1540000000</t>
  </si>
  <si>
    <t>1540100000</t>
  </si>
  <si>
    <t xml:space="preserve">Комплекс процессных мероприятий "Осуществление мероприятий в сфере жилищных отношений"</t>
  </si>
  <si>
    <t>1540101060</t>
  </si>
  <si>
    <t>1540101070</t>
  </si>
  <si>
    <t>1540121500</t>
  </si>
  <si>
    <t xml:space="preserve">Обеспечение нормативного содержания муниципального жилищного фонда</t>
  </si>
  <si>
    <t>1540122110</t>
  </si>
  <si>
    <t xml:space="preserve">Мероприятия в сфере жилищных отношений</t>
  </si>
  <si>
    <t>1540123870</t>
  </si>
  <si>
    <t xml:space="preserve">Снос аварийных многоквартирных домов</t>
  </si>
  <si>
    <t>1540200000</t>
  </si>
  <si>
    <t xml:space="preserve">Комплекс процессных мероприятий "Оказание мер социальной поддержки гражданам города Перми в целях улучшения жилищных условий"</t>
  </si>
  <si>
    <t>154022С520</t>
  </si>
  <si>
    <t xml:space="preserve">Обеспечение жилыми помещениями реабилитированных лиц, имеющих инвалидность или являющихся пенсионерами, и проживающих совместно членов их семей</t>
  </si>
  <si>
    <t>1540251340</t>
  </si>
  <si>
    <t xml:space="preserve">Обеспечение жильем отдельных категорий граждан, установленных Федеральным законом от 12 января 1995 года № 5-ФЗ "О ветеранах", в соответствии с Указом Президента Российской Федерации от 7 мая 2008 года № 714 "Об обеспечении жильем ветеранов Великой Отечественной войны 1941-1945 годов"</t>
  </si>
  <si>
    <t>1540251350</t>
  </si>
  <si>
    <t xml:space="preserve">Обеспечение жильем отдельных категорий граждан, установленных Федеральным законом от 12 января 1995 года № 5-ФЗ "О ветеранах"</t>
  </si>
  <si>
    <t>1540251760</t>
  </si>
  <si>
    <t xml:space="preserve">Обеспечение жильем отдельных категорий граждан, установленных Федеральным законом от 24 ноября 1995 года № 181-ФЗ "О социальной защите инвалидов в Российской Федерации"</t>
  </si>
  <si>
    <t>15402L4970</t>
  </si>
  <si>
    <t xml:space="preserve">Реализация мероприятий по обеспечению жильем молодых семей государственной программы Российской Федерации "Обеспечение доступным и комфортным жильем и коммунальными услугами граждан Российской Федерации"</t>
  </si>
  <si>
    <t>1540300000</t>
  </si>
  <si>
    <t xml:space="preserve">Комплекс процессных мероприятий "Обеспечение деятельности управления жилищных отношений администрации города Перми и подведомственного ему учреждения"</t>
  </si>
  <si>
    <t>1540300110</t>
  </si>
  <si>
    <t>1540300590</t>
  </si>
  <si>
    <t>9100000000</t>
  </si>
  <si>
    <t xml:space="preserve">Непрограммные расходы бюджета города Перми по реализации иных мероприятий</t>
  </si>
  <si>
    <t>9110000000</t>
  </si>
  <si>
    <t xml:space="preserve">Содержание централизованных бухгалтерий</t>
  </si>
  <si>
    <t>9110000590</t>
  </si>
  <si>
    <t>9120000000</t>
  </si>
  <si>
    <t xml:space="preserve">Повышение уровня благоустройства территории города Перми</t>
  </si>
  <si>
    <t>9120000590</t>
  </si>
  <si>
    <t>9130000000</t>
  </si>
  <si>
    <t xml:space="preserve">Повышение эффективности управления имущественным комплексом административных зданий (помещений) города Перми</t>
  </si>
  <si>
    <t>9130000590</t>
  </si>
  <si>
    <t>9130021920</t>
  </si>
  <si>
    <t xml:space="preserve">Содержание имущественного комплекса административных зданий (помещений)</t>
  </si>
  <si>
    <t>9130021960</t>
  </si>
  <si>
    <t xml:space="preserve">Приведение в нормативное состояние административных зданий (помещений)</t>
  </si>
  <si>
    <t>9140000000</t>
  </si>
  <si>
    <t xml:space="preserve">Развитие архивного дела в городе Перми</t>
  </si>
  <si>
    <t>9140000590</t>
  </si>
  <si>
    <t>9140001060</t>
  </si>
  <si>
    <t>9140023950</t>
  </si>
  <si>
    <t xml:space="preserve">Мероприятия по переводу документов территориальных и функциональных органов администрации города Перми с длительным сроком хранения в электронный вид</t>
  </si>
  <si>
    <t>9150000000</t>
  </si>
  <si>
    <t xml:space="preserve">Мероприятия по реализации единой информационной политики администрации города Перми</t>
  </si>
  <si>
    <t>9150000590</t>
  </si>
  <si>
    <t>9160000000</t>
  </si>
  <si>
    <t xml:space="preserve">Мероприятия, направленные на решение отдельных вопросов местного значения в микрорайонах города Перми</t>
  </si>
  <si>
    <t>9160025000</t>
  </si>
  <si>
    <t xml:space="preserve">Мероприятия, направленные на решение отдельных вопросов местного значения в микрорайонах города Перми (за исключением дорожного фонда)</t>
  </si>
  <si>
    <t>9190000000</t>
  </si>
  <si>
    <t xml:space="preserve">Иные непрограммные мероприятия</t>
  </si>
  <si>
    <t>9190020600</t>
  </si>
  <si>
    <t xml:space="preserve">Мероприятия по проведению выборов в Пермскую городскую Думу</t>
  </si>
  <si>
    <t xml:space="preserve">Обеспечение проведения выборов и референдумов</t>
  </si>
  <si>
    <t>9190021200</t>
  </si>
  <si>
    <t xml:space="preserve">Исполнение обязанностей по уплате платежей в федеральный бюджет</t>
  </si>
  <si>
    <t>9190021440</t>
  </si>
  <si>
    <t xml:space="preserve">Организация обучения муниципальных служащих и иных работников администрации города Перми</t>
  </si>
  <si>
    <t>9190021460</t>
  </si>
  <si>
    <t xml:space="preserve">Мероприятия в сфере применения информационных технологий</t>
  </si>
  <si>
    <t>9190021530</t>
  </si>
  <si>
    <t xml:space="preserve">Мероприятия в целях повышения престижа муниципальной службы</t>
  </si>
  <si>
    <t>9190021870</t>
  </si>
  <si>
    <t xml:space="preserve">Информирование населения по вопросам местного значения</t>
  </si>
  <si>
    <t>9190021880</t>
  </si>
  <si>
    <t xml:space="preserve">Мероприятия по гражданской обороне по подготовке населения и организаций к действиям в чрезвычайной ситуации в мирное и военное время</t>
  </si>
  <si>
    <t>9190021890</t>
  </si>
  <si>
    <t xml:space="preserve">Учреждение и издание печатного средства массовой информации для опубликования муниципальных правовых актов, обсуждения проектов муниципальных правовых актов по вопросам местного значения</t>
  </si>
  <si>
    <t>9190021900</t>
  </si>
  <si>
    <t xml:space="preserve">Мероприятия по созданию механизмов эффективного управления социально-экономическим развитием города Перми</t>
  </si>
  <si>
    <t>9190021910</t>
  </si>
  <si>
    <t xml:space="preserve">Оплата взносов в межмуниципальные ассоциации</t>
  </si>
  <si>
    <t>9190021950</t>
  </si>
  <si>
    <t xml:space="preserve">Обеспечение деятельности Пермской городской трехсторонней комиссии по регулированию социально-трудовых отношений в городе Перми</t>
  </si>
  <si>
    <t>9190023020</t>
  </si>
  <si>
    <t xml:space="preserve">Осуществление полномочий по составлению протоколов об административных правонарушениях и организации деятельности административных комиссий</t>
  </si>
  <si>
    <t>9190023640</t>
  </si>
  <si>
    <t xml:space="preserve">Исполнение обязательств по обслуживанию муниципального долга</t>
  </si>
  <si>
    <t>700</t>
  </si>
  <si>
    <t xml:space="preserve">Обслуживание государственного (муниципального) долга</t>
  </si>
  <si>
    <t xml:space="preserve">Обслуживание государственного (муниципального) внутреннего долга</t>
  </si>
  <si>
    <t>9190023720</t>
  </si>
  <si>
    <t xml:space="preserve">Мероприятия, связанные с награждением знаком отличия Пермской городской Думы "За вклад в развитие нормотворчества"</t>
  </si>
  <si>
    <t>9190023800</t>
  </si>
  <si>
    <t xml:space="preserve">Капитальный ремонт здания для реализации мероприятий дополнительного образования и размещения общественного центра</t>
  </si>
  <si>
    <t>9190023840</t>
  </si>
  <si>
    <t xml:space="preserve">Предоставление мер поддержки гражданину (муниципальному служащему) в рамках договора о целевом обучении с обязательством последующего прохождения муниципальной службы</t>
  </si>
  <si>
    <t>919002T060</t>
  </si>
  <si>
    <t xml:space="preserve">Осуществление полномочий по регулированию тарифов на перевозки пассажиров и багажа автомобильным и городским электрическим транспортом на муниципальных маршрутах регулярных перевозок</t>
  </si>
  <si>
    <t>919002П040</t>
  </si>
  <si>
    <t xml:space="preserve">Составление протоколов об административных правонарушениях</t>
  </si>
  <si>
    <t>919002П060</t>
  </si>
  <si>
    <t xml:space="preserve">Осуществление полномочий по созданию и организации деятельности административных комиссий</t>
  </si>
  <si>
    <t>919002С250</t>
  </si>
  <si>
    <t xml:space="preserve">Осуществление государственных полномочий по постановке на учет граждан, имеющих право на получение жилищных субсидий в связи с переселением из районов Крайнего Севера и приравненных к ним местностей</t>
  </si>
  <si>
    <t>9190051200</t>
  </si>
  <si>
    <t xml:space="preserve">Осуществление полномочий по составлению (изменению, дополнению) списков кандидатов в присяжные заседатели федеральных судов общей юрисдикции в Российской Федерации</t>
  </si>
  <si>
    <t xml:space="preserve">Судебная система</t>
  </si>
  <si>
    <t>9190059300</t>
  </si>
  <si>
    <t xml:space="preserve">Государственная регистрация актов гражданского состояния</t>
  </si>
  <si>
    <t>9190081050</t>
  </si>
  <si>
    <t xml:space="preserve">Единовременные денежные вознаграждения и ежегодные денежные выплаты Почетным гражданам города Перми</t>
  </si>
  <si>
    <t>9190081070</t>
  </si>
  <si>
    <t xml:space="preserve">Выплата денежного вознаграждения физическим лицам, награжденным знаком отличия Пермской городской Думы "За вклад в развитие нормотворчества"</t>
  </si>
  <si>
    <t>9190081100</t>
  </si>
  <si>
    <t xml:space="preserve">Выплата денежного вознаграждения физическим лицам, награжденным Почетным знаком г. Перми "За заслуги перед г. Пермь"</t>
  </si>
  <si>
    <t>9190082070</t>
  </si>
  <si>
    <t xml:space="preserve">Денежное вознаграждение физическим лицам, награжденным Почетной грамотой города Перми</t>
  </si>
  <si>
    <t>9190082080</t>
  </si>
  <si>
    <t xml:space="preserve">Пенсии за выслугу лет лицам, замещавшим муниципальные должности (в т.ч. выборные муниципальные должности), муниципальные должности муниципальной службы, должности муниципальной службы города Перми</t>
  </si>
  <si>
    <t xml:space="preserve">Пенсионное обеспечение</t>
  </si>
  <si>
    <t>9200000000</t>
  </si>
  <si>
    <t xml:space="preserve">Непрограммные расходы по обеспечению деятельности Пермской городской Думы</t>
  </si>
  <si>
    <t>9220000000</t>
  </si>
  <si>
    <t xml:space="preserve">Депутаты Пермской городской Думы и их помощники</t>
  </si>
  <si>
    <t>9220000110</t>
  </si>
  <si>
    <t xml:space="preserve"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</si>
  <si>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9290000000</t>
  </si>
  <si>
    <t xml:space="preserve">Аппарат органа городского самоуправления</t>
  </si>
  <si>
    <t>9290000110</t>
  </si>
  <si>
    <t>9300000000</t>
  </si>
  <si>
    <t xml:space="preserve">Непрограммные расходы по обеспечению деятельности Контрольно-счетной палаты города Перми</t>
  </si>
  <si>
    <t>9310000000</t>
  </si>
  <si>
    <t xml:space="preserve">Руководитель, заместитель руководителя и аудиторы Контрольно-счетной палаты города Перми</t>
  </si>
  <si>
    <t>9310000110</t>
  </si>
  <si>
    <t xml:space="preserve">Обеспечение деятельности финансовых, налоговых и таможенных органов и органов финансового (финансово-бюджетного) надзора</t>
  </si>
  <si>
    <t>9390000000</t>
  </si>
  <si>
    <t>9390000110</t>
  </si>
  <si>
    <t>9500000000</t>
  </si>
  <si>
    <t xml:space="preserve">Непрограммные расходы по обеспечению деятельности администрации города Перми</t>
  </si>
  <si>
    <t>9510000000</t>
  </si>
  <si>
    <t xml:space="preserve">Глава города Перми</t>
  </si>
  <si>
    <t>9510000110</t>
  </si>
  <si>
    <t xml:space="preserve">Функционирование высшего должностного лица субъекта Российской Федерации и муниципального образования</t>
  </si>
  <si>
    <t>9570000000</t>
  </si>
  <si>
    <t xml:space="preserve">Территориальные органы администрации города Перми</t>
  </si>
  <si>
    <t>9570000110</t>
  </si>
  <si>
    <t>9580000000</t>
  </si>
  <si>
    <t xml:space="preserve">Функциональные органы администрации города Перми</t>
  </si>
  <si>
    <t>9580000110</t>
  </si>
  <si>
    <t>9590000000</t>
  </si>
  <si>
    <t>9590000110</t>
  </si>
  <si>
    <t>9600000000</t>
  </si>
  <si>
    <t xml:space="preserve">Другие непрограммные расходы по реализации вопросов местного значения города Перми, связанных с общегородским управлением</t>
  </si>
  <si>
    <t>9610000000</t>
  </si>
  <si>
    <t xml:space="preserve">Расходы на исполнение судебных актов по обращению взыскания на средства местного бюджета</t>
  </si>
  <si>
    <t>9610092000</t>
  </si>
  <si>
    <t xml:space="preserve">Средства на исполнение судебных актов, вступивших в законную силу</t>
  </si>
  <si>
    <t>9620000000</t>
  </si>
  <si>
    <t xml:space="preserve">Резервный фонд</t>
  </si>
  <si>
    <t>9620093000</t>
  </si>
  <si>
    <t xml:space="preserve">Резервный фонд администрации города Перми</t>
  </si>
  <si>
    <t xml:space="preserve">Резервные фонды</t>
  </si>
  <si>
    <t>9700000000</t>
  </si>
  <si>
    <t xml:space="preserve">Непрограммные расходы на реализацию единой политики в сфере инвестиционной и строительной деятельности на территории г. Перми</t>
  </si>
  <si>
    <t>9710000000</t>
  </si>
  <si>
    <t xml:space="preserve">Непрограммные расходы по обеспечению деятельности муниципального казенного учреждения "Управление технического заказчика"</t>
  </si>
  <si>
    <t>9710000590</t>
  </si>
  <si>
    <t>0000000000</t>
  </si>
  <si>
    <t>000</t>
  </si>
  <si>
    <t>00</t>
  </si>
  <si>
    <t xml:space="preserve">Условно утвержденные расходы</t>
  </si>
  <si>
    <t xml:space="preserve">Общий итог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</si>
</sst>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1">
    <numFmt numFmtId="160" formatCode="#,##0.000"/>
  </numFmts>
  <fonts count="4">
    <font>
      <sz val="11.000000"/>
      <color theme="1"/>
      <name val="Calibri"/>
      <scheme val="minor"/>
    </font>
    <font>
      <sz val="12.000000"/>
      <name val="Times New Roman"/>
    </font>
    <font>
      <b/>
      <sz val="12.000000"/>
      <name val="Times New Roman"/>
    </font>
    <font>
      <i/>
      <sz val="12.000000"/>
      <name val="Times New Roman"/>
    </font>
  </fonts>
  <fills count="2">
    <fill>
      <patternFill patternType="none"/>
    </fill>
    <fill>
      <patternFill patternType="gray125"/>
    </fill>
  </fills>
  <borders count="2">
    <border>
      <left style="none"/>
      <right style="none"/>
      <top style="none"/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</borders>
  <cellStyleXfs count="1">
    <xf fontId="0" fillId="0" borderId="0" numFmtId="0" applyNumberFormat="1" applyFont="1" applyFill="1" applyBorder="1"/>
  </cellStyleXfs>
  <cellXfs count="26">
    <xf fontId="0" fillId="0" borderId="0" numFmtId="0" xfId="0"/>
    <xf fontId="1" fillId="0" borderId="0" numFmtId="0" xfId="0" applyFont="1"/>
    <xf fontId="1" fillId="0" borderId="0" numFmtId="0" xfId="0" applyFont="1" applyAlignment="1">
      <alignment horizontal="right" vertical="center"/>
    </xf>
    <xf fontId="1" fillId="0" borderId="0" numFmtId="0" xfId="0" applyFont="1" applyAlignment="1">
      <alignment vertical="center"/>
    </xf>
    <xf fontId="2" fillId="0" borderId="0" numFmtId="0" xfId="0" applyFont="1" applyAlignment="1">
      <alignment horizontal="center" vertical="center" wrapText="1"/>
    </xf>
    <xf fontId="2" fillId="0" borderId="0" numFmtId="0" xfId="0" applyFont="1" applyAlignment="1">
      <alignment vertical="center" wrapText="1"/>
    </xf>
    <xf fontId="2" fillId="0" borderId="0" numFmtId="160" xfId="0" applyNumberFormat="1" applyFont="1" applyAlignment="1">
      <alignment horizontal="center" vertical="center" wrapText="1"/>
    </xf>
    <xf fontId="1" fillId="0" borderId="0" numFmtId="0" xfId="0" applyFont="1" applyAlignment="1">
      <alignment horizontal="right" wrapText="1"/>
    </xf>
    <xf fontId="1" fillId="0" borderId="1" numFmtId="49" xfId="0" applyNumberFormat="1" applyFont="1" applyBorder="1" applyAlignment="1">
      <alignment horizontal="center" vertical="center" wrapText="1"/>
    </xf>
    <xf fontId="1" fillId="0" borderId="1" numFmtId="0" xfId="0" applyFont="1" applyBorder="1" applyAlignment="1">
      <alignment horizontal="center" vertical="center" wrapText="1"/>
    </xf>
    <xf fontId="2" fillId="0" borderId="0" numFmtId="0" xfId="0" applyFont="1"/>
    <xf fontId="2" fillId="0" borderId="1" numFmtId="49" xfId="0" applyNumberFormat="1" applyFont="1" applyBorder="1" applyAlignment="1">
      <alignment horizontal="center" vertical="center" wrapText="1"/>
    </xf>
    <xf fontId="2" fillId="0" borderId="1" numFmtId="0" xfId="0" applyFont="1" applyBorder="1" applyAlignment="1">
      <alignment horizontal="center" vertical="center" wrapText="1"/>
    </xf>
    <xf fontId="2" fillId="0" borderId="1" numFmtId="0" xfId="0" applyFont="1" applyBorder="1" applyAlignment="1">
      <alignment horizontal="left" vertical="center" wrapText="1"/>
    </xf>
    <xf fontId="2" fillId="0" borderId="1" numFmtId="160" xfId="0" applyNumberFormat="1" applyFont="1" applyBorder="1" applyAlignment="1">
      <alignment horizontal="center" vertical="center"/>
    </xf>
    <xf fontId="3" fillId="0" borderId="0" numFmtId="0" xfId="0" applyFont="1"/>
    <xf fontId="3" fillId="0" borderId="1" numFmtId="49" xfId="0" applyNumberFormat="1" applyFont="1" applyBorder="1" applyAlignment="1">
      <alignment horizontal="center" vertical="center" wrapText="1"/>
    </xf>
    <xf fontId="3" fillId="0" borderId="1" numFmtId="0" xfId="0" applyFont="1" applyBorder="1" applyAlignment="1">
      <alignment horizontal="center" vertical="center" wrapText="1"/>
    </xf>
    <xf fontId="3" fillId="0" borderId="1" numFmtId="0" xfId="0" applyFont="1" applyBorder="1" applyAlignment="1">
      <alignment horizontal="left" vertical="center" wrapText="1"/>
    </xf>
    <xf fontId="3" fillId="0" borderId="1" numFmtId="160" xfId="0" applyNumberFormat="1" applyFont="1" applyBorder="1" applyAlignment="1">
      <alignment horizontal="center" vertical="center"/>
    </xf>
    <xf fontId="1" fillId="0" borderId="1" numFmtId="0" xfId="0" applyFont="1" applyBorder="1" applyAlignment="1">
      <alignment horizontal="left" vertical="center" wrapText="1"/>
    </xf>
    <xf fontId="1" fillId="0" borderId="1" numFmtId="160" xfId="0" applyNumberFormat="1" applyFont="1" applyBorder="1" applyAlignment="1">
      <alignment horizontal="center" vertical="center"/>
    </xf>
    <xf fontId="1" fillId="0" borderId="1" numFmtId="49" xfId="0" applyNumberFormat="1" applyFont="1" applyBorder="1" applyAlignment="1">
      <alignment horizontal="left" vertical="center" wrapText="1"/>
    </xf>
    <xf fontId="1" fillId="0" borderId="0" numFmtId="0" xfId="0" applyFont="1" applyAlignment="1">
      <alignment horizontal="left" vertical="top" wrapText="1"/>
    </xf>
    <xf fontId="1" fillId="0" borderId="0" numFmtId="49" xfId="0" applyNumberFormat="1" applyFont="1" applyAlignment="1">
      <alignment horizontal="center" vertical="center" wrapText="1"/>
    </xf>
    <xf fontId="2" fillId="0" borderId="1" numFmtId="49" xfId="0" applyNumberFormat="1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">
  <a:themeElements>
    <a:clrScheme name="New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topLeftCell="A1" zoomScale="90" workbookViewId="0">
      <pane ySplit="9" topLeftCell="A10" activePane="bottomLeft" state="frozen"/>
      <selection activeCell="K5" activeCellId="0" sqref="K5"/>
    </sheetView>
  </sheetViews>
  <sheetFormatPr defaultRowHeight="14.25"/>
  <cols>
    <col customWidth="1" min="1" max="1" style="1" width="14.85546875"/>
    <col customWidth="1" min="2" max="2" style="1" width="11.140625"/>
    <col customWidth="1" min="3" max="4" style="1" width="7.7109375"/>
    <col customWidth="1" min="5" max="5" style="1" width="49"/>
    <col customWidth="1" min="6" max="8" style="1" width="18.7109375"/>
    <col min="9" max="16384" style="1" width="9.140625"/>
  </cols>
  <sheetData>
    <row r="1" ht="15">
      <c r="B1" s="2"/>
      <c r="C1" s="2"/>
      <c r="D1" s="3"/>
      <c r="E1" s="3"/>
      <c r="F1" s="2"/>
      <c r="G1" s="2" t="s">
        <v>0</v>
      </c>
      <c r="H1" s="2"/>
    </row>
    <row r="2" ht="15">
      <c r="B2" s="2"/>
      <c r="C2" s="2"/>
      <c r="D2" s="3"/>
      <c r="E2" s="3"/>
      <c r="F2" s="2"/>
      <c r="G2" s="2" t="s">
        <v>1</v>
      </c>
      <c r="H2" s="2"/>
    </row>
    <row r="3" ht="15">
      <c r="B3" s="2"/>
      <c r="C3" s="2"/>
      <c r="D3" s="3"/>
      <c r="E3" s="3"/>
      <c r="F3" s="2"/>
      <c r="G3" s="2" t="s">
        <v>2</v>
      </c>
      <c r="H3" s="2"/>
    </row>
    <row r="4" ht="35.25" customHeight="1">
      <c r="A4" s="4" t="s">
        <v>3</v>
      </c>
      <c r="B4" s="4"/>
      <c r="C4" s="4"/>
      <c r="D4" s="4"/>
      <c r="E4" s="4"/>
      <c r="F4" s="4"/>
      <c r="G4" s="4"/>
      <c r="H4" s="4"/>
    </row>
    <row r="5" ht="31.5" customHeight="1">
      <c r="A5" s="4"/>
      <c r="B5" s="4"/>
      <c r="C5" s="4"/>
      <c r="D5" s="4"/>
      <c r="E5" s="4"/>
      <c r="F5" s="4"/>
      <c r="G5" s="4"/>
      <c r="H5" s="4"/>
    </row>
    <row r="6" ht="15.75" customHeight="1">
      <c r="A6" s="5"/>
      <c r="B6" s="5"/>
      <c r="C6" s="5"/>
      <c r="D6" s="5"/>
      <c r="E6" s="5"/>
      <c r="F6" s="6"/>
      <c r="G6" s="6"/>
      <c r="H6" s="6"/>
    </row>
    <row r="7" ht="15.75" customHeight="1">
      <c r="A7" s="5"/>
      <c r="B7" s="5"/>
      <c r="C7" s="5"/>
      <c r="D7" s="5"/>
      <c r="E7" s="5"/>
      <c r="F7" s="6"/>
      <c r="G7" s="6"/>
      <c r="H7" s="7" t="s">
        <v>4</v>
      </c>
    </row>
    <row r="8" ht="24.75" customHeight="1">
      <c r="A8" s="8" t="s">
        <v>5</v>
      </c>
      <c r="B8" s="9" t="s">
        <v>6</v>
      </c>
      <c r="C8" s="8" t="s">
        <v>7</v>
      </c>
      <c r="D8" s="8" t="s">
        <v>8</v>
      </c>
      <c r="E8" s="9" t="s">
        <v>9</v>
      </c>
      <c r="F8" s="9" t="s">
        <v>10</v>
      </c>
      <c r="G8" s="9" t="s">
        <v>11</v>
      </c>
      <c r="H8" s="9" t="s">
        <v>12</v>
      </c>
      <c r="I8" s="1"/>
    </row>
    <row r="9" ht="34.5" customHeight="1">
      <c r="A9" s="8"/>
      <c r="B9" s="9"/>
      <c r="C9" s="8"/>
      <c r="D9" s="8"/>
      <c r="E9" s="9"/>
      <c r="F9" s="9"/>
      <c r="G9" s="9"/>
      <c r="H9" s="9"/>
      <c r="I9" s="1"/>
      <c r="J9" s="1"/>
    </row>
    <row r="10" s="10" customFormat="1" ht="30">
      <c r="A10" s="11" t="s">
        <v>13</v>
      </c>
      <c r="B10" s="12"/>
      <c r="C10" s="11"/>
      <c r="D10" s="11"/>
      <c r="E10" s="13" t="s">
        <v>14</v>
      </c>
      <c r="F10" s="14">
        <f>F11+F29</f>
        <v>329801.29999999999</v>
      </c>
      <c r="G10" s="14">
        <f>G11+G29</f>
        <v>250094.29999999999</v>
      </c>
      <c r="H10" s="14">
        <f>H11+H29</f>
        <v>253087.09999999998</v>
      </c>
      <c r="I10" s="10"/>
      <c r="J10" s="10"/>
    </row>
    <row r="11" s="15" customFormat="1" ht="15">
      <c r="A11" s="16" t="s">
        <v>15</v>
      </c>
      <c r="B11" s="17"/>
      <c r="C11" s="16"/>
      <c r="D11" s="16"/>
      <c r="E11" s="18" t="s">
        <v>16</v>
      </c>
      <c r="F11" s="19">
        <f>F12+F19</f>
        <v>163469.89999999999</v>
      </c>
      <c r="G11" s="19">
        <f>G12+G19</f>
        <v>90333.399999999994</v>
      </c>
      <c r="H11" s="19">
        <f>H12+H19</f>
        <v>95333.399999999994</v>
      </c>
      <c r="I11" s="15"/>
      <c r="J11" s="15"/>
    </row>
    <row r="12" ht="30">
      <c r="A12" s="8" t="s">
        <v>17</v>
      </c>
      <c r="B12" s="9"/>
      <c r="C12" s="8"/>
      <c r="D12" s="8"/>
      <c r="E12" s="20" t="s">
        <v>18</v>
      </c>
      <c r="F12" s="21">
        <f>F13+F16</f>
        <v>78136.5</v>
      </c>
      <c r="G12" s="21">
        <f>G13+G16</f>
        <v>0</v>
      </c>
      <c r="H12" s="21">
        <f>H13+H16</f>
        <v>0</v>
      </c>
      <c r="I12" s="1"/>
      <c r="J12" s="1"/>
    </row>
    <row r="13" ht="60">
      <c r="A13" s="8" t="s">
        <v>19</v>
      </c>
      <c r="B13" s="9"/>
      <c r="C13" s="8"/>
      <c r="D13" s="8"/>
      <c r="E13" s="20" t="s">
        <v>20</v>
      </c>
      <c r="F13" s="21">
        <f t="shared" ref="F13:F17" si="0">F14</f>
        <v>45427.900000000001</v>
      </c>
      <c r="G13" s="21">
        <f t="shared" ref="G13:G17" si="1">G14</f>
        <v>0</v>
      </c>
      <c r="H13" s="21">
        <f t="shared" ref="H13:H17" si="2">H14</f>
        <v>0</v>
      </c>
      <c r="I13" s="1"/>
      <c r="J13" s="1"/>
    </row>
    <row r="14" ht="45">
      <c r="A14" s="8" t="s">
        <v>19</v>
      </c>
      <c r="B14" s="9" t="s">
        <v>21</v>
      </c>
      <c r="C14" s="8"/>
      <c r="D14" s="8"/>
      <c r="E14" s="20" t="s">
        <v>22</v>
      </c>
      <c r="F14" s="21">
        <f t="shared" si="0"/>
        <v>45427.900000000001</v>
      </c>
      <c r="G14" s="21">
        <f t="shared" si="1"/>
        <v>0</v>
      </c>
      <c r="H14" s="21">
        <f t="shared" si="2"/>
        <v>0</v>
      </c>
      <c r="I14" s="1"/>
      <c r="J14" s="1"/>
    </row>
    <row r="15" ht="15">
      <c r="A15" s="8" t="s">
        <v>19</v>
      </c>
      <c r="B15" s="9">
        <v>400</v>
      </c>
      <c r="C15" s="8" t="s">
        <v>23</v>
      </c>
      <c r="D15" s="8" t="s">
        <v>24</v>
      </c>
      <c r="E15" s="20" t="s">
        <v>25</v>
      </c>
      <c r="F15" s="21">
        <v>45427.900000000001</v>
      </c>
      <c r="G15" s="21"/>
      <c r="H15" s="21"/>
      <c r="I15" s="1"/>
      <c r="J15" s="1"/>
    </row>
    <row r="16" ht="60">
      <c r="A16" s="8" t="s">
        <v>26</v>
      </c>
      <c r="B16" s="9"/>
      <c r="C16" s="8"/>
      <c r="D16" s="8"/>
      <c r="E16" s="20" t="s">
        <v>27</v>
      </c>
      <c r="F16" s="21">
        <f t="shared" si="0"/>
        <v>32708.599999999999</v>
      </c>
      <c r="G16" s="21">
        <f t="shared" si="1"/>
        <v>0</v>
      </c>
      <c r="H16" s="21">
        <f t="shared" si="2"/>
        <v>0</v>
      </c>
      <c r="I16" s="1"/>
      <c r="J16" s="1"/>
    </row>
    <row r="17" ht="45">
      <c r="A17" s="8" t="s">
        <v>26</v>
      </c>
      <c r="B17" s="9" t="s">
        <v>21</v>
      </c>
      <c r="C17" s="8"/>
      <c r="D17" s="8"/>
      <c r="E17" s="20" t="s">
        <v>22</v>
      </c>
      <c r="F17" s="21">
        <f t="shared" si="0"/>
        <v>32708.599999999999</v>
      </c>
      <c r="G17" s="21">
        <f t="shared" si="1"/>
        <v>0</v>
      </c>
      <c r="H17" s="21">
        <f t="shared" si="2"/>
        <v>0</v>
      </c>
      <c r="I17" s="1"/>
      <c r="J17" s="1"/>
    </row>
    <row r="18" ht="15">
      <c r="A18" s="8" t="s">
        <v>26</v>
      </c>
      <c r="B18" s="9">
        <v>400</v>
      </c>
      <c r="C18" s="8" t="s">
        <v>23</v>
      </c>
      <c r="D18" s="8" t="s">
        <v>24</v>
      </c>
      <c r="E18" s="20" t="s">
        <v>25</v>
      </c>
      <c r="F18" s="21">
        <v>32708.599999999999</v>
      </c>
      <c r="G18" s="21"/>
      <c r="H18" s="21"/>
      <c r="I18" s="1"/>
      <c r="J18" s="1"/>
    </row>
    <row r="19" ht="45">
      <c r="A19" s="8" t="s">
        <v>28</v>
      </c>
      <c r="B19" s="9"/>
      <c r="C19" s="8"/>
      <c r="D19" s="8"/>
      <c r="E19" s="20" t="s">
        <v>29</v>
      </c>
      <c r="F19" s="21">
        <f>F20+F23+F26</f>
        <v>85333.399999999994</v>
      </c>
      <c r="G19" s="21">
        <f>G20+G23+G26</f>
        <v>90333.399999999994</v>
      </c>
      <c r="H19" s="21">
        <f>H20+H23+H26</f>
        <v>95333.399999999994</v>
      </c>
      <c r="I19" s="1"/>
      <c r="J19" s="1"/>
    </row>
    <row r="20" ht="45">
      <c r="A20" s="8" t="s">
        <v>30</v>
      </c>
      <c r="B20" s="9"/>
      <c r="C20" s="8"/>
      <c r="D20" s="8"/>
      <c r="E20" s="20" t="s">
        <v>31</v>
      </c>
      <c r="F20" s="21">
        <f t="shared" ref="F20:F29" si="3">F21</f>
        <v>333.39999999999998</v>
      </c>
      <c r="G20" s="21">
        <f t="shared" ref="G20:G29" si="4">G21</f>
        <v>333.39999999999998</v>
      </c>
      <c r="H20" s="21">
        <f t="shared" ref="H20:H29" si="5">H21</f>
        <v>333.39999999999998</v>
      </c>
      <c r="I20" s="1"/>
      <c r="J20" s="1"/>
    </row>
    <row r="21" ht="15">
      <c r="A21" s="8" t="s">
        <v>30</v>
      </c>
      <c r="B21" s="9" t="s">
        <v>32</v>
      </c>
      <c r="C21" s="8"/>
      <c r="D21" s="8"/>
      <c r="E21" s="20" t="s">
        <v>33</v>
      </c>
      <c r="F21" s="21">
        <f t="shared" si="3"/>
        <v>333.39999999999998</v>
      </c>
      <c r="G21" s="21">
        <f t="shared" si="4"/>
        <v>333.39999999999998</v>
      </c>
      <c r="H21" s="21">
        <f t="shared" si="5"/>
        <v>333.39999999999998</v>
      </c>
      <c r="I21" s="1"/>
      <c r="J21" s="1"/>
    </row>
    <row r="22" ht="15">
      <c r="A22" s="8" t="s">
        <v>30</v>
      </c>
      <c r="B22" s="9">
        <v>800</v>
      </c>
      <c r="C22" s="8" t="s">
        <v>23</v>
      </c>
      <c r="D22" s="8" t="s">
        <v>24</v>
      </c>
      <c r="E22" s="20" t="s">
        <v>25</v>
      </c>
      <c r="F22" s="21">
        <v>333.39999999999998</v>
      </c>
      <c r="G22" s="21">
        <v>333.39999999999998</v>
      </c>
      <c r="H22" s="21">
        <v>333.39999999999998</v>
      </c>
      <c r="I22" s="1"/>
      <c r="J22" s="1"/>
    </row>
    <row r="23" ht="45">
      <c r="A23" s="8" t="s">
        <v>34</v>
      </c>
      <c r="B23" s="9"/>
      <c r="C23" s="8"/>
      <c r="D23" s="8"/>
      <c r="E23" s="20" t="s">
        <v>35</v>
      </c>
      <c r="F23" s="21">
        <f t="shared" si="3"/>
        <v>50000</v>
      </c>
      <c r="G23" s="21">
        <f t="shared" si="4"/>
        <v>55000</v>
      </c>
      <c r="H23" s="21">
        <f t="shared" si="5"/>
        <v>60000</v>
      </c>
      <c r="I23" s="1"/>
      <c r="J23" s="1"/>
    </row>
    <row r="24" ht="15">
      <c r="A24" s="8" t="s">
        <v>34</v>
      </c>
      <c r="B24" s="9" t="s">
        <v>32</v>
      </c>
      <c r="C24" s="8"/>
      <c r="D24" s="8"/>
      <c r="E24" s="20" t="s">
        <v>33</v>
      </c>
      <c r="F24" s="21">
        <f t="shared" si="3"/>
        <v>50000</v>
      </c>
      <c r="G24" s="21">
        <f t="shared" si="4"/>
        <v>55000</v>
      </c>
      <c r="H24" s="21">
        <f t="shared" si="5"/>
        <v>60000</v>
      </c>
      <c r="I24" s="1"/>
      <c r="J24" s="1"/>
    </row>
    <row r="25" ht="15">
      <c r="A25" s="8" t="s">
        <v>34</v>
      </c>
      <c r="B25" s="9">
        <v>800</v>
      </c>
      <c r="C25" s="8" t="s">
        <v>23</v>
      </c>
      <c r="D25" s="8" t="s">
        <v>24</v>
      </c>
      <c r="E25" s="20" t="s">
        <v>25</v>
      </c>
      <c r="F25" s="21">
        <v>50000</v>
      </c>
      <c r="G25" s="21">
        <v>55000</v>
      </c>
      <c r="H25" s="21">
        <v>60000</v>
      </c>
      <c r="I25" s="1"/>
      <c r="J25" s="1"/>
    </row>
    <row r="26" ht="60">
      <c r="A26" s="8" t="s">
        <v>36</v>
      </c>
      <c r="B26" s="9"/>
      <c r="C26" s="8"/>
      <c r="D26" s="8"/>
      <c r="E26" s="20" t="s">
        <v>37</v>
      </c>
      <c r="F26" s="21">
        <f t="shared" si="3"/>
        <v>35000</v>
      </c>
      <c r="G26" s="21">
        <f t="shared" si="4"/>
        <v>35000</v>
      </c>
      <c r="H26" s="21">
        <f t="shared" si="5"/>
        <v>35000</v>
      </c>
      <c r="I26" s="1"/>
      <c r="J26" s="1"/>
    </row>
    <row r="27" ht="45">
      <c r="A27" s="8" t="s">
        <v>36</v>
      </c>
      <c r="B27" s="9" t="s">
        <v>38</v>
      </c>
      <c r="C27" s="8"/>
      <c r="D27" s="8"/>
      <c r="E27" s="20" t="s">
        <v>39</v>
      </c>
      <c r="F27" s="21">
        <f t="shared" si="3"/>
        <v>35000</v>
      </c>
      <c r="G27" s="21">
        <f t="shared" si="4"/>
        <v>35000</v>
      </c>
      <c r="H27" s="21">
        <f t="shared" si="5"/>
        <v>35000</v>
      </c>
      <c r="I27" s="1"/>
      <c r="J27" s="1"/>
    </row>
    <row r="28" ht="15">
      <c r="A28" s="8" t="s">
        <v>36</v>
      </c>
      <c r="B28" s="9">
        <v>600</v>
      </c>
      <c r="C28" s="8" t="s">
        <v>23</v>
      </c>
      <c r="D28" s="8" t="s">
        <v>24</v>
      </c>
      <c r="E28" s="20" t="s">
        <v>25</v>
      </c>
      <c r="F28" s="21">
        <v>35000</v>
      </c>
      <c r="G28" s="21">
        <v>35000</v>
      </c>
      <c r="H28" s="21">
        <v>35000</v>
      </c>
      <c r="I28" s="1"/>
      <c r="J28" s="1"/>
    </row>
    <row r="29" s="15" customFormat="1" ht="15">
      <c r="A29" s="16" t="s">
        <v>40</v>
      </c>
      <c r="B29" s="17"/>
      <c r="C29" s="16"/>
      <c r="D29" s="16"/>
      <c r="E29" s="18" t="s">
        <v>41</v>
      </c>
      <c r="F29" s="19">
        <f t="shared" si="3"/>
        <v>166331.39999999999</v>
      </c>
      <c r="G29" s="19">
        <f t="shared" si="4"/>
        <v>159760.89999999999</v>
      </c>
      <c r="H29" s="19">
        <f t="shared" si="5"/>
        <v>157753.69999999998</v>
      </c>
      <c r="I29" s="15"/>
      <c r="J29" s="15"/>
    </row>
    <row r="30" ht="60">
      <c r="A30" s="8" t="s">
        <v>42</v>
      </c>
      <c r="B30" s="9"/>
      <c r="C30" s="8"/>
      <c r="D30" s="8"/>
      <c r="E30" s="20" t="s">
        <v>43</v>
      </c>
      <c r="F30" s="21">
        <f>F31+F36+F42+F45+F72+F48+F51+F54+F57+F60+F63+F66+F69</f>
        <v>166331.39999999999</v>
      </c>
      <c r="G30" s="21">
        <f>G31+G36+G42+G45+G72+G48+G51+G54+G57+G60+G63+G66+G69</f>
        <v>159760.89999999999</v>
      </c>
      <c r="H30" s="21">
        <f>H31+H36+H42+H45+H72+H48+H51+H54+H57+H60+H63+H66+H69</f>
        <v>157753.69999999998</v>
      </c>
      <c r="I30" s="1"/>
      <c r="J30" s="1"/>
    </row>
    <row r="31" ht="30">
      <c r="A31" s="8" t="s">
        <v>44</v>
      </c>
      <c r="B31" s="9"/>
      <c r="C31" s="8"/>
      <c r="D31" s="8"/>
      <c r="E31" s="20" t="s">
        <v>45</v>
      </c>
      <c r="F31" s="21">
        <f>F32+F34</f>
        <v>75908.800000000003</v>
      </c>
      <c r="G31" s="21">
        <f>G32+G34</f>
        <v>69073.800000000003</v>
      </c>
      <c r="H31" s="21">
        <f>H32+H34</f>
        <v>62969.900000000001</v>
      </c>
      <c r="I31" s="1"/>
      <c r="J31" s="1"/>
    </row>
    <row r="32" ht="30">
      <c r="A32" s="8" t="s">
        <v>44</v>
      </c>
      <c r="B32" s="9" t="s">
        <v>46</v>
      </c>
      <c r="C32" s="8"/>
      <c r="D32" s="8"/>
      <c r="E32" s="20" t="s">
        <v>47</v>
      </c>
      <c r="F32" s="21">
        <f>F33</f>
        <v>75176.800000000003</v>
      </c>
      <c r="G32" s="21">
        <f>G33</f>
        <v>68358.5</v>
      </c>
      <c r="H32" s="21">
        <f>H33</f>
        <v>62270.300000000003</v>
      </c>
      <c r="I32" s="1"/>
      <c r="J32" s="1"/>
    </row>
    <row r="33" ht="15">
      <c r="A33" s="8" t="s">
        <v>44</v>
      </c>
      <c r="B33" s="9">
        <v>200</v>
      </c>
      <c r="C33" s="8" t="s">
        <v>23</v>
      </c>
      <c r="D33" s="8" t="s">
        <v>24</v>
      </c>
      <c r="E33" s="20" t="s">
        <v>25</v>
      </c>
      <c r="F33" s="21">
        <v>75176.800000000003</v>
      </c>
      <c r="G33" s="21">
        <v>68358.5</v>
      </c>
      <c r="H33" s="21">
        <v>62270.300000000003</v>
      </c>
      <c r="I33" s="1"/>
      <c r="J33" s="1"/>
    </row>
    <row r="34" ht="15">
      <c r="A34" s="8" t="s">
        <v>44</v>
      </c>
      <c r="B34" s="9" t="s">
        <v>32</v>
      </c>
      <c r="C34" s="8"/>
      <c r="D34" s="8"/>
      <c r="E34" s="20" t="s">
        <v>33</v>
      </c>
      <c r="F34" s="21">
        <f>F35</f>
        <v>732</v>
      </c>
      <c r="G34" s="21">
        <f>G35</f>
        <v>715.29999999999995</v>
      </c>
      <c r="H34" s="21">
        <f>H35</f>
        <v>699.60000000000002</v>
      </c>
      <c r="I34" s="1"/>
      <c r="J34" s="1"/>
    </row>
    <row r="35" ht="15">
      <c r="A35" s="8" t="s">
        <v>44</v>
      </c>
      <c r="B35" s="9">
        <v>800</v>
      </c>
      <c r="C35" s="8" t="s">
        <v>23</v>
      </c>
      <c r="D35" s="8" t="s">
        <v>24</v>
      </c>
      <c r="E35" s="20" t="s">
        <v>25</v>
      </c>
      <c r="F35" s="21">
        <v>732</v>
      </c>
      <c r="G35" s="21">
        <v>715.29999999999995</v>
      </c>
      <c r="H35" s="21">
        <v>699.60000000000002</v>
      </c>
      <c r="I35" s="1"/>
      <c r="J35" s="1"/>
    </row>
    <row r="36" ht="45">
      <c r="A36" s="8" t="s">
        <v>48</v>
      </c>
      <c r="B36" s="9"/>
      <c r="C36" s="8"/>
      <c r="D36" s="8"/>
      <c r="E36" s="20" t="s">
        <v>49</v>
      </c>
      <c r="F36" s="21">
        <f>F37</f>
        <v>16917.599999999999</v>
      </c>
      <c r="G36" s="21">
        <f>G37</f>
        <v>16917.599999999999</v>
      </c>
      <c r="H36" s="21">
        <f>H37</f>
        <v>21014.299999999999</v>
      </c>
      <c r="I36" s="1"/>
      <c r="J36" s="1"/>
    </row>
    <row r="37" ht="45">
      <c r="A37" s="8" t="s">
        <v>48</v>
      </c>
      <c r="B37" s="9" t="s">
        <v>38</v>
      </c>
      <c r="C37" s="8"/>
      <c r="D37" s="8"/>
      <c r="E37" s="20" t="s">
        <v>39</v>
      </c>
      <c r="F37" s="21">
        <f>F38+F39+F40+F41</f>
        <v>16917.599999999999</v>
      </c>
      <c r="G37" s="21">
        <f>G38+G39+G40+G41</f>
        <v>16917.599999999999</v>
      </c>
      <c r="H37" s="21">
        <f>H38+H39+H40+H41</f>
        <v>21014.299999999999</v>
      </c>
      <c r="I37" s="1"/>
      <c r="J37" s="1"/>
    </row>
    <row r="38" ht="15">
      <c r="A38" s="8" t="s">
        <v>48</v>
      </c>
      <c r="B38" s="9">
        <v>600</v>
      </c>
      <c r="C38" s="8" t="s">
        <v>23</v>
      </c>
      <c r="D38" s="8" t="s">
        <v>24</v>
      </c>
      <c r="E38" s="20" t="s">
        <v>25</v>
      </c>
      <c r="F38" s="21">
        <v>9035.2000000000007</v>
      </c>
      <c r="G38" s="21">
        <v>9035.2000000000007</v>
      </c>
      <c r="H38" s="21">
        <v>13131.9</v>
      </c>
      <c r="I38" s="1"/>
      <c r="J38" s="1"/>
    </row>
    <row r="39" ht="15">
      <c r="A39" s="8" t="s">
        <v>48</v>
      </c>
      <c r="B39" s="9">
        <v>600</v>
      </c>
      <c r="C39" s="8" t="s">
        <v>50</v>
      </c>
      <c r="D39" s="8" t="s">
        <v>50</v>
      </c>
      <c r="E39" s="20" t="s">
        <v>51</v>
      </c>
      <c r="F39" s="21">
        <v>1850</v>
      </c>
      <c r="G39" s="21">
        <v>1850</v>
      </c>
      <c r="H39" s="21">
        <v>1850</v>
      </c>
      <c r="I39" s="1"/>
      <c r="J39" s="1"/>
    </row>
    <row r="40" ht="15">
      <c r="A40" s="8" t="s">
        <v>48</v>
      </c>
      <c r="B40" s="9">
        <v>600</v>
      </c>
      <c r="C40" s="8" t="s">
        <v>50</v>
      </c>
      <c r="D40" s="8" t="s">
        <v>52</v>
      </c>
      <c r="E40" s="20" t="s">
        <v>53</v>
      </c>
      <c r="F40" s="21">
        <v>200</v>
      </c>
      <c r="G40" s="21">
        <v>200</v>
      </c>
      <c r="H40" s="21">
        <v>200</v>
      </c>
      <c r="I40" s="1"/>
      <c r="J40" s="1"/>
    </row>
    <row r="41" ht="15">
      <c r="A41" s="8" t="s">
        <v>48</v>
      </c>
      <c r="B41" s="9">
        <v>600</v>
      </c>
      <c r="C41" s="8" t="s">
        <v>54</v>
      </c>
      <c r="D41" s="8" t="s">
        <v>23</v>
      </c>
      <c r="E41" s="20" t="s">
        <v>55</v>
      </c>
      <c r="F41" s="21">
        <v>5832.3999999999996</v>
      </c>
      <c r="G41" s="21">
        <v>5832.3999999999996</v>
      </c>
      <c r="H41" s="21">
        <v>5832.3999999999996</v>
      </c>
      <c r="I41" s="1"/>
      <c r="J41" s="1"/>
    </row>
    <row r="42" ht="45">
      <c r="A42" s="8" t="s">
        <v>56</v>
      </c>
      <c r="B42" s="9"/>
      <c r="C42" s="8"/>
      <c r="D42" s="8"/>
      <c r="E42" s="20" t="s">
        <v>57</v>
      </c>
      <c r="F42" s="21">
        <f t="shared" ref="F42:F72" si="6">F43</f>
        <v>49816.599999999999</v>
      </c>
      <c r="G42" s="21">
        <f t="shared" ref="G42:G72" si="7">G43</f>
        <v>49816.599999999999</v>
      </c>
      <c r="H42" s="21">
        <f t="shared" ref="H42:H72" si="8">H43</f>
        <v>49816.599999999999</v>
      </c>
      <c r="I42" s="1"/>
      <c r="J42" s="1"/>
    </row>
    <row r="43" ht="45">
      <c r="A43" s="8" t="s">
        <v>56</v>
      </c>
      <c r="B43" s="9" t="s">
        <v>38</v>
      </c>
      <c r="C43" s="8"/>
      <c r="D43" s="8"/>
      <c r="E43" s="20" t="s">
        <v>39</v>
      </c>
      <c r="F43" s="21">
        <f t="shared" si="6"/>
        <v>49816.599999999999</v>
      </c>
      <c r="G43" s="21">
        <f t="shared" si="7"/>
        <v>49816.599999999999</v>
      </c>
      <c r="H43" s="21">
        <f t="shared" si="8"/>
        <v>49816.599999999999</v>
      </c>
      <c r="I43" s="1"/>
      <c r="J43" s="1"/>
    </row>
    <row r="44" ht="15">
      <c r="A44" s="8" t="s">
        <v>56</v>
      </c>
      <c r="B44" s="9">
        <v>600</v>
      </c>
      <c r="C44" s="8" t="s">
        <v>23</v>
      </c>
      <c r="D44" s="8" t="s">
        <v>24</v>
      </c>
      <c r="E44" s="20" t="s">
        <v>25</v>
      </c>
      <c r="F44" s="21">
        <v>49816.599999999999</v>
      </c>
      <c r="G44" s="21">
        <v>49816.599999999999</v>
      </c>
      <c r="H44" s="21">
        <v>49816.599999999999</v>
      </c>
      <c r="I44" s="1"/>
      <c r="J44" s="1"/>
    </row>
    <row r="45" ht="60">
      <c r="A45" s="8" t="s">
        <v>58</v>
      </c>
      <c r="B45" s="9"/>
      <c r="C45" s="8"/>
      <c r="D45" s="8"/>
      <c r="E45" s="20" t="s">
        <v>59</v>
      </c>
      <c r="F45" s="21">
        <f t="shared" si="6"/>
        <v>6592</v>
      </c>
      <c r="G45" s="21">
        <f t="shared" si="7"/>
        <v>6592</v>
      </c>
      <c r="H45" s="21">
        <f t="shared" si="8"/>
        <v>6592</v>
      </c>
      <c r="I45" s="1"/>
      <c r="J45" s="1"/>
    </row>
    <row r="46" ht="45">
      <c r="A46" s="8" t="s">
        <v>58</v>
      </c>
      <c r="B46" s="9" t="s">
        <v>38</v>
      </c>
      <c r="C46" s="8"/>
      <c r="D46" s="8"/>
      <c r="E46" s="20" t="s">
        <v>39</v>
      </c>
      <c r="F46" s="21">
        <f t="shared" si="6"/>
        <v>6592</v>
      </c>
      <c r="G46" s="21">
        <f t="shared" si="7"/>
        <v>6592</v>
      </c>
      <c r="H46" s="21">
        <f t="shared" si="8"/>
        <v>6592</v>
      </c>
      <c r="I46" s="1"/>
      <c r="J46" s="1"/>
    </row>
    <row r="47" ht="15">
      <c r="A47" s="8" t="s">
        <v>58</v>
      </c>
      <c r="B47" s="9">
        <v>600</v>
      </c>
      <c r="C47" s="8" t="s">
        <v>23</v>
      </c>
      <c r="D47" s="8" t="s">
        <v>24</v>
      </c>
      <c r="E47" s="20" t="s">
        <v>25</v>
      </c>
      <c r="F47" s="21">
        <v>6592</v>
      </c>
      <c r="G47" s="21">
        <v>6592</v>
      </c>
      <c r="H47" s="21">
        <v>6592</v>
      </c>
      <c r="I47" s="1"/>
      <c r="J47" s="1"/>
    </row>
    <row r="48" ht="60">
      <c r="A48" s="8" t="s">
        <v>60</v>
      </c>
      <c r="B48" s="9"/>
      <c r="C48" s="8"/>
      <c r="D48" s="8"/>
      <c r="E48" s="20" t="s">
        <v>61</v>
      </c>
      <c r="F48" s="21">
        <f t="shared" si="6"/>
        <v>760.10000000000002</v>
      </c>
      <c r="G48" s="21">
        <f t="shared" si="7"/>
        <v>760.10000000000002</v>
      </c>
      <c r="H48" s="21">
        <f t="shared" si="8"/>
        <v>760.10000000000002</v>
      </c>
      <c r="I48" s="1"/>
      <c r="J48" s="1"/>
    </row>
    <row r="49" ht="45">
      <c r="A49" s="8" t="s">
        <v>60</v>
      </c>
      <c r="B49" s="9" t="s">
        <v>38</v>
      </c>
      <c r="C49" s="8"/>
      <c r="D49" s="8"/>
      <c r="E49" s="20" t="s">
        <v>39</v>
      </c>
      <c r="F49" s="21">
        <f t="shared" si="6"/>
        <v>760.10000000000002</v>
      </c>
      <c r="G49" s="21">
        <f t="shared" si="7"/>
        <v>760.10000000000002</v>
      </c>
      <c r="H49" s="21">
        <f t="shared" si="8"/>
        <v>760.10000000000002</v>
      </c>
      <c r="I49" s="1"/>
      <c r="J49" s="1"/>
    </row>
    <row r="50" ht="15">
      <c r="A50" s="8" t="s">
        <v>60</v>
      </c>
      <c r="B50" s="9">
        <v>600</v>
      </c>
      <c r="C50" s="8" t="s">
        <v>23</v>
      </c>
      <c r="D50" s="8" t="s">
        <v>24</v>
      </c>
      <c r="E50" s="20" t="s">
        <v>25</v>
      </c>
      <c r="F50" s="21">
        <v>760.10000000000002</v>
      </c>
      <c r="G50" s="21">
        <v>760.10000000000002</v>
      </c>
      <c r="H50" s="21">
        <v>760.10000000000002</v>
      </c>
      <c r="I50" s="1"/>
      <c r="J50" s="1"/>
    </row>
    <row r="51" ht="60">
      <c r="A51" s="8" t="s">
        <v>62</v>
      </c>
      <c r="B51" s="9"/>
      <c r="C51" s="8"/>
      <c r="D51" s="8"/>
      <c r="E51" s="20" t="s">
        <v>63</v>
      </c>
      <c r="F51" s="21">
        <f t="shared" si="6"/>
        <v>1299.2</v>
      </c>
      <c r="G51" s="21">
        <f t="shared" si="7"/>
        <v>1299.2</v>
      </c>
      <c r="H51" s="21">
        <f t="shared" si="8"/>
        <v>1299.2</v>
      </c>
      <c r="I51" s="1"/>
      <c r="J51" s="1"/>
    </row>
    <row r="52" ht="45">
      <c r="A52" s="8" t="s">
        <v>62</v>
      </c>
      <c r="B52" s="9" t="s">
        <v>38</v>
      </c>
      <c r="C52" s="8"/>
      <c r="D52" s="8"/>
      <c r="E52" s="20" t="s">
        <v>39</v>
      </c>
      <c r="F52" s="21">
        <f t="shared" si="6"/>
        <v>1299.2</v>
      </c>
      <c r="G52" s="21">
        <f t="shared" si="7"/>
        <v>1299.2</v>
      </c>
      <c r="H52" s="21">
        <f t="shared" si="8"/>
        <v>1299.2</v>
      </c>
      <c r="I52" s="1"/>
      <c r="J52" s="1"/>
    </row>
    <row r="53" ht="15">
      <c r="A53" s="8" t="s">
        <v>62</v>
      </c>
      <c r="B53" s="9">
        <v>600</v>
      </c>
      <c r="C53" s="8" t="s">
        <v>23</v>
      </c>
      <c r="D53" s="8" t="s">
        <v>24</v>
      </c>
      <c r="E53" s="20" t="s">
        <v>25</v>
      </c>
      <c r="F53" s="21">
        <v>1299.2</v>
      </c>
      <c r="G53" s="21">
        <v>1299.2</v>
      </c>
      <c r="H53" s="21">
        <v>1299.2</v>
      </c>
      <c r="I53" s="1"/>
      <c r="J53" s="1"/>
    </row>
    <row r="54" ht="60">
      <c r="A54" s="8" t="s">
        <v>64</v>
      </c>
      <c r="B54" s="9"/>
      <c r="C54" s="8"/>
      <c r="D54" s="8"/>
      <c r="E54" s="20" t="s">
        <v>65</v>
      </c>
      <c r="F54" s="21">
        <f t="shared" si="6"/>
        <v>1169.3</v>
      </c>
      <c r="G54" s="21">
        <f t="shared" si="7"/>
        <v>1169.3</v>
      </c>
      <c r="H54" s="21">
        <f t="shared" si="8"/>
        <v>1169.3</v>
      </c>
      <c r="I54" s="1"/>
      <c r="J54" s="1"/>
    </row>
    <row r="55" ht="45">
      <c r="A55" s="8" t="s">
        <v>64</v>
      </c>
      <c r="B55" s="9" t="s">
        <v>38</v>
      </c>
      <c r="C55" s="8"/>
      <c r="D55" s="8"/>
      <c r="E55" s="20" t="s">
        <v>39</v>
      </c>
      <c r="F55" s="21">
        <f t="shared" si="6"/>
        <v>1169.3</v>
      </c>
      <c r="G55" s="21">
        <f t="shared" si="7"/>
        <v>1169.3</v>
      </c>
      <c r="H55" s="21">
        <f t="shared" si="8"/>
        <v>1169.3</v>
      </c>
      <c r="I55" s="1"/>
      <c r="J55" s="1"/>
    </row>
    <row r="56" ht="15">
      <c r="A56" s="8" t="s">
        <v>64</v>
      </c>
      <c r="B56" s="9">
        <v>600</v>
      </c>
      <c r="C56" s="8" t="s">
        <v>23</v>
      </c>
      <c r="D56" s="8" t="s">
        <v>24</v>
      </c>
      <c r="E56" s="20" t="s">
        <v>25</v>
      </c>
      <c r="F56" s="21">
        <v>1169.3</v>
      </c>
      <c r="G56" s="21">
        <v>1169.3</v>
      </c>
      <c r="H56" s="21">
        <v>1169.3</v>
      </c>
      <c r="I56" s="1"/>
      <c r="J56" s="1"/>
    </row>
    <row r="57" ht="60">
      <c r="A57" s="8" t="s">
        <v>66</v>
      </c>
      <c r="B57" s="9"/>
      <c r="C57" s="8"/>
      <c r="D57" s="8"/>
      <c r="E57" s="20" t="s">
        <v>67</v>
      </c>
      <c r="F57" s="21">
        <f t="shared" si="6"/>
        <v>1110.9000000000001</v>
      </c>
      <c r="G57" s="21">
        <f t="shared" si="7"/>
        <v>1110.9000000000001</v>
      </c>
      <c r="H57" s="21">
        <f t="shared" si="8"/>
        <v>1110.9000000000001</v>
      </c>
      <c r="I57" s="1"/>
      <c r="J57" s="1"/>
    </row>
    <row r="58" ht="45">
      <c r="A58" s="8" t="s">
        <v>66</v>
      </c>
      <c r="B58" s="9" t="s">
        <v>38</v>
      </c>
      <c r="C58" s="8"/>
      <c r="D58" s="8"/>
      <c r="E58" s="20" t="s">
        <v>39</v>
      </c>
      <c r="F58" s="21">
        <f t="shared" si="6"/>
        <v>1110.9000000000001</v>
      </c>
      <c r="G58" s="21">
        <f t="shared" si="7"/>
        <v>1110.9000000000001</v>
      </c>
      <c r="H58" s="21">
        <f t="shared" si="8"/>
        <v>1110.9000000000001</v>
      </c>
      <c r="I58" s="1"/>
      <c r="J58" s="1"/>
    </row>
    <row r="59" ht="15">
      <c r="A59" s="8" t="s">
        <v>66</v>
      </c>
      <c r="B59" s="9">
        <v>600</v>
      </c>
      <c r="C59" s="8" t="s">
        <v>23</v>
      </c>
      <c r="D59" s="8" t="s">
        <v>24</v>
      </c>
      <c r="E59" s="20" t="s">
        <v>25</v>
      </c>
      <c r="F59" s="21">
        <v>1110.9000000000001</v>
      </c>
      <c r="G59" s="21">
        <v>1110.9000000000001</v>
      </c>
      <c r="H59" s="21">
        <v>1110.9000000000001</v>
      </c>
      <c r="I59" s="1"/>
      <c r="J59" s="1"/>
    </row>
    <row r="60" ht="60">
      <c r="A60" s="8" t="s">
        <v>68</v>
      </c>
      <c r="B60" s="9"/>
      <c r="C60" s="8"/>
      <c r="D60" s="8"/>
      <c r="E60" s="20" t="s">
        <v>69</v>
      </c>
      <c r="F60" s="21">
        <f t="shared" si="6"/>
        <v>1110.9000000000001</v>
      </c>
      <c r="G60" s="21">
        <f t="shared" si="7"/>
        <v>1110.9000000000001</v>
      </c>
      <c r="H60" s="21">
        <f t="shared" si="8"/>
        <v>1110.9000000000001</v>
      </c>
      <c r="I60" s="1"/>
      <c r="J60" s="1"/>
    </row>
    <row r="61" ht="45">
      <c r="A61" s="8" t="s">
        <v>68</v>
      </c>
      <c r="B61" s="9" t="s">
        <v>38</v>
      </c>
      <c r="C61" s="8"/>
      <c r="D61" s="8"/>
      <c r="E61" s="20" t="s">
        <v>39</v>
      </c>
      <c r="F61" s="21">
        <f t="shared" si="6"/>
        <v>1110.9000000000001</v>
      </c>
      <c r="G61" s="21">
        <f t="shared" si="7"/>
        <v>1110.9000000000001</v>
      </c>
      <c r="H61" s="21">
        <f t="shared" si="8"/>
        <v>1110.9000000000001</v>
      </c>
      <c r="I61" s="1"/>
      <c r="J61" s="1"/>
    </row>
    <row r="62" ht="15">
      <c r="A62" s="8" t="s">
        <v>68</v>
      </c>
      <c r="B62" s="9">
        <v>600</v>
      </c>
      <c r="C62" s="8" t="s">
        <v>23</v>
      </c>
      <c r="D62" s="8" t="s">
        <v>24</v>
      </c>
      <c r="E62" s="20" t="s">
        <v>25</v>
      </c>
      <c r="F62" s="21">
        <v>1110.9000000000001</v>
      </c>
      <c r="G62" s="21">
        <v>1110.9000000000001</v>
      </c>
      <c r="H62" s="21">
        <v>1110.9000000000001</v>
      </c>
      <c r="I62" s="1"/>
      <c r="J62" s="1"/>
    </row>
    <row r="63" ht="60">
      <c r="A63" s="8" t="s">
        <v>70</v>
      </c>
      <c r="B63" s="9"/>
      <c r="C63" s="8"/>
      <c r="D63" s="8"/>
      <c r="E63" s="20" t="s">
        <v>71</v>
      </c>
      <c r="F63" s="21">
        <f t="shared" si="6"/>
        <v>1110.9000000000001</v>
      </c>
      <c r="G63" s="21">
        <f t="shared" si="7"/>
        <v>1110.9000000000001</v>
      </c>
      <c r="H63" s="21">
        <f t="shared" si="8"/>
        <v>1110.9000000000001</v>
      </c>
      <c r="I63" s="1"/>
      <c r="J63" s="1"/>
    </row>
    <row r="64" ht="45">
      <c r="A64" s="8" t="s">
        <v>70</v>
      </c>
      <c r="B64" s="9" t="s">
        <v>38</v>
      </c>
      <c r="C64" s="8"/>
      <c r="D64" s="8"/>
      <c r="E64" s="20" t="s">
        <v>39</v>
      </c>
      <c r="F64" s="21">
        <f t="shared" si="6"/>
        <v>1110.9000000000001</v>
      </c>
      <c r="G64" s="21">
        <f t="shared" si="7"/>
        <v>1110.9000000000001</v>
      </c>
      <c r="H64" s="21">
        <f t="shared" si="8"/>
        <v>1110.9000000000001</v>
      </c>
      <c r="I64" s="1"/>
      <c r="J64" s="1"/>
    </row>
    <row r="65">
      <c r="A65" s="8" t="s">
        <v>70</v>
      </c>
      <c r="B65" s="9">
        <v>600</v>
      </c>
      <c r="C65" s="8" t="s">
        <v>23</v>
      </c>
      <c r="D65" s="8" t="s">
        <v>24</v>
      </c>
      <c r="E65" s="20" t="s">
        <v>25</v>
      </c>
      <c r="F65" s="21">
        <v>1110.9000000000001</v>
      </c>
      <c r="G65" s="21">
        <v>1110.9000000000001</v>
      </c>
      <c r="H65" s="21">
        <v>1110.9000000000001</v>
      </c>
      <c r="I65" s="1"/>
      <c r="J65" s="1"/>
    </row>
    <row r="66" ht="63">
      <c r="A66" s="8" t="s">
        <v>72</v>
      </c>
      <c r="B66" s="9"/>
      <c r="C66" s="8"/>
      <c r="D66" s="8"/>
      <c r="E66" s="20" t="s">
        <v>73</v>
      </c>
      <c r="F66" s="21">
        <f t="shared" si="6"/>
        <v>1049.0999999999999</v>
      </c>
      <c r="G66" s="21">
        <f t="shared" si="7"/>
        <v>1049.0999999999999</v>
      </c>
      <c r="H66" s="21">
        <f t="shared" si="8"/>
        <v>1049.0999999999999</v>
      </c>
      <c r="I66" s="1"/>
      <c r="J66" s="1"/>
    </row>
    <row r="67" ht="47.25">
      <c r="A67" s="8" t="s">
        <v>72</v>
      </c>
      <c r="B67" s="9" t="s">
        <v>38</v>
      </c>
      <c r="C67" s="8"/>
      <c r="D67" s="8"/>
      <c r="E67" s="20" t="s">
        <v>39</v>
      </c>
      <c r="F67" s="21">
        <f t="shared" si="6"/>
        <v>1049.0999999999999</v>
      </c>
      <c r="G67" s="21">
        <f t="shared" si="7"/>
        <v>1049.0999999999999</v>
      </c>
      <c r="H67" s="21">
        <f t="shared" si="8"/>
        <v>1049.0999999999999</v>
      </c>
      <c r="I67" s="1"/>
      <c r="J67" s="1"/>
    </row>
    <row r="68">
      <c r="A68" s="8" t="s">
        <v>72</v>
      </c>
      <c r="B68" s="9">
        <v>600</v>
      </c>
      <c r="C68" s="8" t="s">
        <v>23</v>
      </c>
      <c r="D68" s="8" t="s">
        <v>24</v>
      </c>
      <c r="E68" s="20" t="s">
        <v>25</v>
      </c>
      <c r="F68" s="21">
        <v>1049.0999999999999</v>
      </c>
      <c r="G68" s="21">
        <v>1049.0999999999999</v>
      </c>
      <c r="H68" s="21">
        <v>1049.0999999999999</v>
      </c>
      <c r="I68" s="1"/>
      <c r="J68" s="1"/>
    </row>
    <row r="69" ht="78.75">
      <c r="A69" s="8" t="s">
        <v>74</v>
      </c>
      <c r="B69" s="9"/>
      <c r="C69" s="8"/>
      <c r="D69" s="8"/>
      <c r="E69" s="20" t="s">
        <v>75</v>
      </c>
      <c r="F69" s="21">
        <f t="shared" si="6"/>
        <v>324.80000000000001</v>
      </c>
      <c r="G69" s="21">
        <f t="shared" si="7"/>
        <v>324.80000000000001</v>
      </c>
      <c r="H69" s="21">
        <f t="shared" si="8"/>
        <v>324.80000000000001</v>
      </c>
      <c r="I69" s="1"/>
      <c r="J69" s="1"/>
    </row>
    <row r="70" ht="47.25">
      <c r="A70" s="8" t="s">
        <v>74</v>
      </c>
      <c r="B70" s="9" t="s">
        <v>38</v>
      </c>
      <c r="C70" s="8"/>
      <c r="D70" s="8"/>
      <c r="E70" s="20" t="s">
        <v>39</v>
      </c>
      <c r="F70" s="21">
        <f t="shared" si="6"/>
        <v>324.80000000000001</v>
      </c>
      <c r="G70" s="21">
        <f t="shared" si="7"/>
        <v>324.80000000000001</v>
      </c>
      <c r="H70" s="21">
        <f t="shared" si="8"/>
        <v>324.80000000000001</v>
      </c>
      <c r="I70" s="1"/>
      <c r="J70" s="1"/>
    </row>
    <row r="71">
      <c r="A71" s="8" t="s">
        <v>74</v>
      </c>
      <c r="B71" s="9">
        <v>600</v>
      </c>
      <c r="C71" s="8" t="s">
        <v>23</v>
      </c>
      <c r="D71" s="8" t="s">
        <v>24</v>
      </c>
      <c r="E71" s="20" t="s">
        <v>25</v>
      </c>
      <c r="F71" s="21">
        <v>324.80000000000001</v>
      </c>
      <c r="G71" s="21">
        <v>324.80000000000001</v>
      </c>
      <c r="H71" s="21">
        <v>324.80000000000001</v>
      </c>
      <c r="I71" s="1"/>
      <c r="J71" s="1"/>
    </row>
    <row r="72" ht="78.75">
      <c r="A72" s="8" t="s">
        <v>76</v>
      </c>
      <c r="B72" s="9"/>
      <c r="C72" s="8"/>
      <c r="D72" s="8"/>
      <c r="E72" s="20" t="s">
        <v>77</v>
      </c>
      <c r="F72" s="21">
        <f t="shared" si="6"/>
        <v>9161.2000000000007</v>
      </c>
      <c r="G72" s="21">
        <f t="shared" si="7"/>
        <v>9425.7000000000007</v>
      </c>
      <c r="H72" s="21">
        <f t="shared" si="8"/>
        <v>9425.7000000000007</v>
      </c>
      <c r="I72" s="1"/>
      <c r="J72" s="1"/>
    </row>
    <row r="73" ht="47.25">
      <c r="A73" s="8" t="s">
        <v>76</v>
      </c>
      <c r="B73" s="9" t="s">
        <v>38</v>
      </c>
      <c r="C73" s="8"/>
      <c r="D73" s="8"/>
      <c r="E73" s="20" t="s">
        <v>39</v>
      </c>
      <c r="F73" s="21">
        <f>F74+F75</f>
        <v>9161.2000000000007</v>
      </c>
      <c r="G73" s="21">
        <f>G74+G75</f>
        <v>9425.7000000000007</v>
      </c>
      <c r="H73" s="21">
        <f>H74+H75</f>
        <v>9425.7000000000007</v>
      </c>
      <c r="I73" s="1"/>
      <c r="J73" s="1"/>
    </row>
    <row r="74">
      <c r="A74" s="8" t="s">
        <v>76</v>
      </c>
      <c r="B74" s="9">
        <v>600</v>
      </c>
      <c r="C74" s="8" t="s">
        <v>23</v>
      </c>
      <c r="D74" s="8" t="s">
        <v>24</v>
      </c>
      <c r="E74" s="20" t="s">
        <v>25</v>
      </c>
      <c r="F74" s="21">
        <v>7013.6000000000004</v>
      </c>
      <c r="G74" s="21">
        <v>7278.1000000000004</v>
      </c>
      <c r="H74" s="21">
        <v>7278.1000000000004</v>
      </c>
      <c r="I74" s="1"/>
      <c r="J74" s="1"/>
    </row>
    <row r="75">
      <c r="A75" s="8" t="s">
        <v>76</v>
      </c>
      <c r="B75" s="9">
        <v>600</v>
      </c>
      <c r="C75" s="8" t="s">
        <v>54</v>
      </c>
      <c r="D75" s="8" t="s">
        <v>23</v>
      </c>
      <c r="E75" s="20" t="s">
        <v>55</v>
      </c>
      <c r="F75" s="21">
        <v>2147.5999999999999</v>
      </c>
      <c r="G75" s="21">
        <v>2147.5999999999999</v>
      </c>
      <c r="H75" s="21">
        <v>2147.5999999999999</v>
      </c>
      <c r="I75" s="1"/>
      <c r="J75" s="1"/>
    </row>
    <row r="76" s="10" customFormat="1" ht="31.5">
      <c r="A76" s="11" t="s">
        <v>78</v>
      </c>
      <c r="B76" s="12"/>
      <c r="C76" s="11"/>
      <c r="D76" s="11"/>
      <c r="E76" s="13" t="s">
        <v>79</v>
      </c>
      <c r="F76" s="14">
        <f>F77+F142</f>
        <v>606164.69999999995</v>
      </c>
      <c r="G76" s="14">
        <f>G77+G142</f>
        <v>480143.70000000001</v>
      </c>
      <c r="H76" s="14">
        <f>H77+H142</f>
        <v>416668.20000000001</v>
      </c>
      <c r="I76" s="10"/>
      <c r="J76" s="10"/>
    </row>
    <row r="77" s="15" customFormat="1">
      <c r="A77" s="16" t="s">
        <v>80</v>
      </c>
      <c r="B77" s="17"/>
      <c r="C77" s="16"/>
      <c r="D77" s="16"/>
      <c r="E77" s="18" t="s">
        <v>16</v>
      </c>
      <c r="F77" s="19">
        <f>F78</f>
        <v>30099.799999999996</v>
      </c>
      <c r="G77" s="19">
        <f>G78</f>
        <v>89360.400000000009</v>
      </c>
      <c r="H77" s="19">
        <f>H78</f>
        <v>51708.000000000015</v>
      </c>
      <c r="I77" s="15"/>
      <c r="J77" s="15"/>
    </row>
    <row r="78" ht="31.5">
      <c r="A78" s="8" t="s">
        <v>81</v>
      </c>
      <c r="B78" s="9"/>
      <c r="C78" s="8"/>
      <c r="D78" s="8"/>
      <c r="E78" s="20" t="s">
        <v>82</v>
      </c>
      <c r="F78" s="21">
        <f>F79+F82+F85+F88+F91+F94+F97+F130+F133+F136+F139+F100+F103+F106+F109+F112+F115+F118+F121+F124+F127</f>
        <v>30099.799999999996</v>
      </c>
      <c r="G78" s="21">
        <f>G79+G82+G85+G88+G91+G94+G97+G130+G133+G136+G139+G100+G103+G106+G109+G112+G115+G118+G121+G124+G127</f>
        <v>89360.400000000009</v>
      </c>
      <c r="H78" s="21">
        <f>H79+H82+H85+H88+H91+H94+H97+H130+H133+H136+H139+H100+H103+H106+H109+H112+H115+H118+H121+H124+H127</f>
        <v>51708.000000000015</v>
      </c>
      <c r="I78" s="1"/>
      <c r="J78" s="1"/>
    </row>
    <row r="79" ht="47.25">
      <c r="A79" s="8" t="s">
        <v>83</v>
      </c>
      <c r="B79" s="9"/>
      <c r="C79" s="8"/>
      <c r="D79" s="8"/>
      <c r="E79" s="20" t="s">
        <v>84</v>
      </c>
      <c r="F79" s="21">
        <f t="shared" ref="F79:F131" si="9">F80</f>
        <v>14551.799999999999</v>
      </c>
      <c r="G79" s="21">
        <f t="shared" ref="G79:G131" si="10">G80</f>
        <v>0</v>
      </c>
      <c r="H79" s="21">
        <f t="shared" ref="H79:H131" si="11">H80</f>
        <v>0</v>
      </c>
      <c r="I79" s="1"/>
      <c r="J79" s="1"/>
    </row>
    <row r="80" ht="47.25">
      <c r="A80" s="8" t="s">
        <v>83</v>
      </c>
      <c r="B80" s="9" t="s">
        <v>21</v>
      </c>
      <c r="C80" s="8"/>
      <c r="D80" s="8"/>
      <c r="E80" s="20" t="s">
        <v>22</v>
      </c>
      <c r="F80" s="21">
        <f t="shared" si="9"/>
        <v>14551.799999999999</v>
      </c>
      <c r="G80" s="21">
        <f t="shared" si="10"/>
        <v>0</v>
      </c>
      <c r="H80" s="21">
        <f t="shared" si="11"/>
        <v>0</v>
      </c>
      <c r="I80" s="1"/>
      <c r="J80" s="1"/>
    </row>
    <row r="81" ht="63">
      <c r="A81" s="8" t="s">
        <v>83</v>
      </c>
      <c r="B81" s="9" t="s">
        <v>21</v>
      </c>
      <c r="C81" s="8" t="s">
        <v>85</v>
      </c>
      <c r="D81" s="8" t="s">
        <v>86</v>
      </c>
      <c r="E81" s="20" t="s">
        <v>87</v>
      </c>
      <c r="F81" s="21">
        <v>14551.799999999999</v>
      </c>
      <c r="G81" s="21"/>
      <c r="H81" s="21"/>
      <c r="I81" s="1"/>
      <c r="J81" s="1"/>
    </row>
    <row r="82" ht="47.25">
      <c r="A82" s="8" t="s">
        <v>88</v>
      </c>
      <c r="B82" s="9"/>
      <c r="C82" s="8"/>
      <c r="D82" s="8"/>
      <c r="E82" s="20" t="s">
        <v>89</v>
      </c>
      <c r="F82" s="21">
        <f t="shared" si="9"/>
        <v>877.10000000000002</v>
      </c>
      <c r="G82" s="21">
        <f t="shared" si="10"/>
        <v>10827.4</v>
      </c>
      <c r="H82" s="21">
        <f t="shared" si="11"/>
        <v>0</v>
      </c>
      <c r="I82" s="1"/>
      <c r="J82" s="1"/>
    </row>
    <row r="83" ht="47.25">
      <c r="A83" s="8" t="s">
        <v>88</v>
      </c>
      <c r="B83" s="9" t="s">
        <v>21</v>
      </c>
      <c r="C83" s="8"/>
      <c r="D83" s="8"/>
      <c r="E83" s="20" t="s">
        <v>22</v>
      </c>
      <c r="F83" s="21">
        <f t="shared" si="9"/>
        <v>877.10000000000002</v>
      </c>
      <c r="G83" s="21">
        <f t="shared" si="10"/>
        <v>10827.4</v>
      </c>
      <c r="H83" s="21">
        <f t="shared" si="11"/>
        <v>0</v>
      </c>
      <c r="I83" s="1"/>
      <c r="J83" s="1"/>
    </row>
    <row r="84" ht="63">
      <c r="A84" s="8" t="s">
        <v>88</v>
      </c>
      <c r="B84" s="9" t="s">
        <v>21</v>
      </c>
      <c r="C84" s="8" t="s">
        <v>85</v>
      </c>
      <c r="D84" s="8" t="s">
        <v>86</v>
      </c>
      <c r="E84" s="20" t="s">
        <v>87</v>
      </c>
      <c r="F84" s="21">
        <v>877.10000000000002</v>
      </c>
      <c r="G84" s="21">
        <v>10827.4</v>
      </c>
      <c r="H84" s="21"/>
      <c r="I84" s="1"/>
      <c r="J84" s="1"/>
    </row>
    <row r="85" ht="47.25">
      <c r="A85" s="8" t="s">
        <v>90</v>
      </c>
      <c r="B85" s="9"/>
      <c r="C85" s="8"/>
      <c r="D85" s="8"/>
      <c r="E85" s="20" t="s">
        <v>91</v>
      </c>
      <c r="F85" s="21">
        <f t="shared" si="9"/>
        <v>877.10000000000002</v>
      </c>
      <c r="G85" s="21">
        <f t="shared" si="10"/>
        <v>10827.4</v>
      </c>
      <c r="H85" s="21">
        <f t="shared" si="11"/>
        <v>0</v>
      </c>
      <c r="I85" s="1"/>
      <c r="J85" s="1"/>
    </row>
    <row r="86" ht="47.25">
      <c r="A86" s="8" t="s">
        <v>90</v>
      </c>
      <c r="B86" s="9" t="s">
        <v>21</v>
      </c>
      <c r="C86" s="8"/>
      <c r="D86" s="8"/>
      <c r="E86" s="20" t="s">
        <v>22</v>
      </c>
      <c r="F86" s="21">
        <f t="shared" si="9"/>
        <v>877.10000000000002</v>
      </c>
      <c r="G86" s="21">
        <f t="shared" si="10"/>
        <v>10827.4</v>
      </c>
      <c r="H86" s="21">
        <f t="shared" si="11"/>
        <v>0</v>
      </c>
      <c r="I86" s="1"/>
      <c r="J86" s="1"/>
    </row>
    <row r="87" ht="63">
      <c r="A87" s="8" t="s">
        <v>90</v>
      </c>
      <c r="B87" s="9" t="s">
        <v>21</v>
      </c>
      <c r="C87" s="8" t="s">
        <v>85</v>
      </c>
      <c r="D87" s="8" t="s">
        <v>86</v>
      </c>
      <c r="E87" s="20" t="s">
        <v>87</v>
      </c>
      <c r="F87" s="21">
        <v>877.10000000000002</v>
      </c>
      <c r="G87" s="21">
        <v>10827.4</v>
      </c>
      <c r="H87" s="21"/>
      <c r="I87" s="1"/>
      <c r="J87" s="1"/>
    </row>
    <row r="88" ht="47.25">
      <c r="A88" s="8" t="s">
        <v>92</v>
      </c>
      <c r="B88" s="9"/>
      <c r="C88" s="8"/>
      <c r="D88" s="8"/>
      <c r="E88" s="20" t="s">
        <v>93</v>
      </c>
      <c r="F88" s="21">
        <f t="shared" si="9"/>
        <v>0</v>
      </c>
      <c r="G88" s="21">
        <f t="shared" si="10"/>
        <v>915.70000000000005</v>
      </c>
      <c r="H88" s="21">
        <f t="shared" si="11"/>
        <v>11260.5</v>
      </c>
      <c r="I88" s="1"/>
      <c r="J88" s="1"/>
    </row>
    <row r="89" ht="47.25">
      <c r="A89" s="8" t="s">
        <v>92</v>
      </c>
      <c r="B89" s="9" t="s">
        <v>21</v>
      </c>
      <c r="C89" s="8"/>
      <c r="D89" s="8"/>
      <c r="E89" s="20" t="s">
        <v>22</v>
      </c>
      <c r="F89" s="21">
        <f t="shared" si="9"/>
        <v>0</v>
      </c>
      <c r="G89" s="21">
        <f t="shared" si="10"/>
        <v>915.70000000000005</v>
      </c>
      <c r="H89" s="21">
        <f t="shared" si="11"/>
        <v>11260.5</v>
      </c>
      <c r="I89" s="1"/>
      <c r="J89" s="1"/>
    </row>
    <row r="90" ht="63">
      <c r="A90" s="8" t="s">
        <v>92</v>
      </c>
      <c r="B90" s="9" t="s">
        <v>21</v>
      </c>
      <c r="C90" s="8" t="s">
        <v>85</v>
      </c>
      <c r="D90" s="8" t="s">
        <v>86</v>
      </c>
      <c r="E90" s="20" t="s">
        <v>87</v>
      </c>
      <c r="F90" s="21"/>
      <c r="G90" s="21">
        <v>915.70000000000005</v>
      </c>
      <c r="H90" s="21">
        <v>11260.5</v>
      </c>
      <c r="I90" s="1"/>
      <c r="J90" s="1"/>
    </row>
    <row r="91" ht="63">
      <c r="A91" s="8" t="s">
        <v>94</v>
      </c>
      <c r="B91" s="9"/>
      <c r="C91" s="8"/>
      <c r="D91" s="8"/>
      <c r="E91" s="20" t="s">
        <v>95</v>
      </c>
      <c r="F91" s="21">
        <f t="shared" si="9"/>
        <v>0</v>
      </c>
      <c r="G91" s="21">
        <f t="shared" si="10"/>
        <v>915.70000000000005</v>
      </c>
      <c r="H91" s="21">
        <f t="shared" si="11"/>
        <v>11260.5</v>
      </c>
      <c r="I91" s="1"/>
      <c r="J91" s="1"/>
    </row>
    <row r="92" ht="47.25">
      <c r="A92" s="8" t="s">
        <v>94</v>
      </c>
      <c r="B92" s="9" t="s">
        <v>21</v>
      </c>
      <c r="C92" s="8"/>
      <c r="D92" s="8"/>
      <c r="E92" s="20" t="s">
        <v>22</v>
      </c>
      <c r="F92" s="21">
        <f t="shared" si="9"/>
        <v>0</v>
      </c>
      <c r="G92" s="21">
        <f t="shared" si="10"/>
        <v>915.70000000000005</v>
      </c>
      <c r="H92" s="21">
        <f t="shared" si="11"/>
        <v>11260.5</v>
      </c>
      <c r="I92" s="1"/>
      <c r="J92" s="1"/>
    </row>
    <row r="93" ht="63">
      <c r="A93" s="8" t="s">
        <v>94</v>
      </c>
      <c r="B93" s="9" t="s">
        <v>21</v>
      </c>
      <c r="C93" s="8" t="s">
        <v>85</v>
      </c>
      <c r="D93" s="8" t="s">
        <v>86</v>
      </c>
      <c r="E93" s="20" t="s">
        <v>87</v>
      </c>
      <c r="F93" s="21"/>
      <c r="G93" s="21">
        <v>915.70000000000005</v>
      </c>
      <c r="H93" s="21">
        <v>11260.5</v>
      </c>
      <c r="I93" s="1"/>
      <c r="J93" s="1"/>
    </row>
    <row r="94" ht="47.25">
      <c r="A94" s="8" t="s">
        <v>96</v>
      </c>
      <c r="B94" s="9"/>
      <c r="C94" s="8"/>
      <c r="D94" s="8"/>
      <c r="E94" s="20" t="s">
        <v>97</v>
      </c>
      <c r="F94" s="21">
        <f t="shared" si="9"/>
        <v>0</v>
      </c>
      <c r="G94" s="21">
        <f t="shared" si="10"/>
        <v>915.60000000000002</v>
      </c>
      <c r="H94" s="21">
        <f t="shared" si="11"/>
        <v>11260.5</v>
      </c>
      <c r="I94" s="1"/>
      <c r="J94" s="1"/>
    </row>
    <row r="95" ht="47.25">
      <c r="A95" s="8" t="s">
        <v>96</v>
      </c>
      <c r="B95" s="9" t="s">
        <v>21</v>
      </c>
      <c r="C95" s="8"/>
      <c r="D95" s="8"/>
      <c r="E95" s="20" t="s">
        <v>22</v>
      </c>
      <c r="F95" s="21">
        <f t="shared" si="9"/>
        <v>0</v>
      </c>
      <c r="G95" s="21">
        <f t="shared" si="10"/>
        <v>915.60000000000002</v>
      </c>
      <c r="H95" s="21">
        <f t="shared" si="11"/>
        <v>11260.5</v>
      </c>
      <c r="I95" s="1"/>
      <c r="J95" s="1"/>
    </row>
    <row r="96" ht="63">
      <c r="A96" s="8" t="s">
        <v>96</v>
      </c>
      <c r="B96" s="9" t="s">
        <v>21</v>
      </c>
      <c r="C96" s="8" t="s">
        <v>85</v>
      </c>
      <c r="D96" s="8" t="s">
        <v>86</v>
      </c>
      <c r="E96" s="20" t="s">
        <v>87</v>
      </c>
      <c r="F96" s="21"/>
      <c r="G96" s="21">
        <v>915.60000000000002</v>
      </c>
      <c r="H96" s="21">
        <v>11260.5</v>
      </c>
      <c r="I96" s="1"/>
      <c r="J96" s="1"/>
    </row>
    <row r="97" ht="47.25">
      <c r="A97" s="8" t="s">
        <v>98</v>
      </c>
      <c r="B97" s="9"/>
      <c r="C97" s="8"/>
      <c r="D97" s="8"/>
      <c r="E97" s="20" t="s">
        <v>99</v>
      </c>
      <c r="F97" s="21">
        <f t="shared" si="9"/>
        <v>0</v>
      </c>
      <c r="G97" s="21">
        <f t="shared" si="10"/>
        <v>915.70000000000005</v>
      </c>
      <c r="H97" s="21">
        <f t="shared" si="11"/>
        <v>11260.5</v>
      </c>
      <c r="I97" s="1"/>
      <c r="J97" s="1"/>
    </row>
    <row r="98" ht="47.25">
      <c r="A98" s="8" t="s">
        <v>98</v>
      </c>
      <c r="B98" s="9" t="s">
        <v>21</v>
      </c>
      <c r="C98" s="8"/>
      <c r="D98" s="8"/>
      <c r="E98" s="20" t="s">
        <v>22</v>
      </c>
      <c r="F98" s="21">
        <f t="shared" si="9"/>
        <v>0</v>
      </c>
      <c r="G98" s="21">
        <f t="shared" si="10"/>
        <v>915.70000000000005</v>
      </c>
      <c r="H98" s="21">
        <f t="shared" si="11"/>
        <v>11260.5</v>
      </c>
      <c r="I98" s="1"/>
      <c r="J98" s="1"/>
    </row>
    <row r="99" ht="63">
      <c r="A99" s="8" t="s">
        <v>98</v>
      </c>
      <c r="B99" s="9" t="s">
        <v>21</v>
      </c>
      <c r="C99" s="8" t="s">
        <v>85</v>
      </c>
      <c r="D99" s="8" t="s">
        <v>86</v>
      </c>
      <c r="E99" s="20" t="s">
        <v>87</v>
      </c>
      <c r="F99" s="21"/>
      <c r="G99" s="21">
        <v>915.70000000000005</v>
      </c>
      <c r="H99" s="21">
        <v>11260.5</v>
      </c>
      <c r="I99" s="1"/>
      <c r="J99" s="1"/>
    </row>
    <row r="100" ht="47.25">
      <c r="A100" s="8" t="s">
        <v>100</v>
      </c>
      <c r="B100" s="9"/>
      <c r="C100" s="8"/>
      <c r="D100" s="8"/>
      <c r="E100" s="20" t="s">
        <v>101</v>
      </c>
      <c r="F100" s="21">
        <f>F101</f>
        <v>842.20000000000005</v>
      </c>
      <c r="G100" s="21">
        <f>G101</f>
        <v>10486.700000000001</v>
      </c>
      <c r="H100" s="21">
        <f>H101</f>
        <v>0</v>
      </c>
      <c r="I100" s="1"/>
      <c r="J100" s="1"/>
    </row>
    <row r="101" ht="47.25">
      <c r="A101" s="8" t="s">
        <v>100</v>
      </c>
      <c r="B101" s="9" t="s">
        <v>21</v>
      </c>
      <c r="C101" s="8"/>
      <c r="D101" s="8"/>
      <c r="E101" s="20" t="s">
        <v>22</v>
      </c>
      <c r="F101" s="21">
        <f>F102</f>
        <v>842.20000000000005</v>
      </c>
      <c r="G101" s="21">
        <f>G102</f>
        <v>10486.700000000001</v>
      </c>
      <c r="H101" s="21">
        <f>H102</f>
        <v>0</v>
      </c>
      <c r="I101" s="1"/>
      <c r="J101" s="1"/>
    </row>
    <row r="102" ht="63">
      <c r="A102" s="8" t="s">
        <v>100</v>
      </c>
      <c r="B102" s="9" t="s">
        <v>21</v>
      </c>
      <c r="C102" s="8" t="s">
        <v>85</v>
      </c>
      <c r="D102" s="8" t="s">
        <v>86</v>
      </c>
      <c r="E102" s="20" t="s">
        <v>87</v>
      </c>
      <c r="F102" s="21">
        <v>842.20000000000005</v>
      </c>
      <c r="G102" s="21">
        <v>10486.700000000001</v>
      </c>
      <c r="H102" s="21"/>
      <c r="I102" s="1"/>
      <c r="J102" s="1"/>
    </row>
    <row r="103" ht="31.5">
      <c r="A103" s="8" t="s">
        <v>102</v>
      </c>
      <c r="B103" s="9"/>
      <c r="C103" s="8"/>
      <c r="D103" s="8"/>
      <c r="E103" s="20" t="s">
        <v>103</v>
      </c>
      <c r="F103" s="21">
        <f>F104</f>
        <v>308.60000000000002</v>
      </c>
      <c r="G103" s="21">
        <f>G104</f>
        <v>9745.1000000000004</v>
      </c>
      <c r="H103" s="21">
        <f>H104</f>
        <v>0</v>
      </c>
      <c r="I103" s="1"/>
    </row>
    <row r="104" ht="47.25">
      <c r="A104" s="8" t="s">
        <v>102</v>
      </c>
      <c r="B104" s="9" t="s">
        <v>21</v>
      </c>
      <c r="C104" s="8"/>
      <c r="D104" s="8"/>
      <c r="E104" s="20" t="s">
        <v>22</v>
      </c>
      <c r="F104" s="21">
        <f>F105</f>
        <v>308.60000000000002</v>
      </c>
      <c r="G104" s="21">
        <f>G105</f>
        <v>9745.1000000000004</v>
      </c>
      <c r="H104" s="21">
        <f>H105</f>
        <v>0</v>
      </c>
      <c r="I104" s="1"/>
    </row>
    <row r="105" ht="63">
      <c r="A105" s="8" t="s">
        <v>102</v>
      </c>
      <c r="B105" s="9" t="s">
        <v>21</v>
      </c>
      <c r="C105" s="8" t="s">
        <v>85</v>
      </c>
      <c r="D105" s="8" t="s">
        <v>86</v>
      </c>
      <c r="E105" s="20" t="s">
        <v>87</v>
      </c>
      <c r="F105" s="21">
        <v>308.60000000000002</v>
      </c>
      <c r="G105" s="21">
        <v>9745.1000000000004</v>
      </c>
      <c r="H105" s="21"/>
      <c r="I105" s="1"/>
    </row>
    <row r="106" ht="47.25">
      <c r="A106" s="8" t="s">
        <v>104</v>
      </c>
      <c r="B106" s="9"/>
      <c r="C106" s="8"/>
      <c r="D106" s="8"/>
      <c r="E106" s="20" t="s">
        <v>105</v>
      </c>
      <c r="F106" s="21">
        <f>F107</f>
        <v>0</v>
      </c>
      <c r="G106" s="21">
        <f>G107</f>
        <v>11328.9</v>
      </c>
      <c r="H106" s="21">
        <f>H107</f>
        <v>0</v>
      </c>
      <c r="I106" s="1"/>
    </row>
    <row r="107" ht="47.25">
      <c r="A107" s="8" t="s">
        <v>104</v>
      </c>
      <c r="B107" s="9" t="s">
        <v>21</v>
      </c>
      <c r="C107" s="8"/>
      <c r="D107" s="8"/>
      <c r="E107" s="20" t="s">
        <v>22</v>
      </c>
      <c r="F107" s="21">
        <f>F108</f>
        <v>0</v>
      </c>
      <c r="G107" s="21">
        <f>G108</f>
        <v>11328.9</v>
      </c>
      <c r="H107" s="21">
        <f>H108</f>
        <v>0</v>
      </c>
      <c r="I107" s="1"/>
    </row>
    <row r="108" ht="63">
      <c r="A108" s="8" t="s">
        <v>104</v>
      </c>
      <c r="B108" s="9" t="s">
        <v>21</v>
      </c>
      <c r="C108" s="8" t="s">
        <v>85</v>
      </c>
      <c r="D108" s="8" t="s">
        <v>86</v>
      </c>
      <c r="E108" s="20" t="s">
        <v>87</v>
      </c>
      <c r="F108" s="21"/>
      <c r="G108" s="21">
        <v>11328.9</v>
      </c>
      <c r="H108" s="21"/>
      <c r="I108" s="1"/>
    </row>
    <row r="109" ht="47.25">
      <c r="A109" s="8" t="s">
        <v>106</v>
      </c>
      <c r="B109" s="9"/>
      <c r="C109" s="8"/>
      <c r="D109" s="8"/>
      <c r="E109" s="20" t="s">
        <v>107</v>
      </c>
      <c r="F109" s="21">
        <f>F110</f>
        <v>0</v>
      </c>
      <c r="G109" s="21">
        <f>G110</f>
        <v>0</v>
      </c>
      <c r="H109" s="21">
        <f>H110</f>
        <v>952.29999999999995</v>
      </c>
      <c r="I109" s="1"/>
    </row>
    <row r="110" ht="47.25">
      <c r="A110" s="8" t="s">
        <v>106</v>
      </c>
      <c r="B110" s="9" t="s">
        <v>21</v>
      </c>
      <c r="C110" s="8"/>
      <c r="D110" s="8"/>
      <c r="E110" s="20" t="s">
        <v>22</v>
      </c>
      <c r="F110" s="21">
        <f>F111</f>
        <v>0</v>
      </c>
      <c r="G110" s="21">
        <f>G111</f>
        <v>0</v>
      </c>
      <c r="H110" s="21">
        <f>H111</f>
        <v>952.29999999999995</v>
      </c>
      <c r="I110" s="1"/>
    </row>
    <row r="111" ht="63">
      <c r="A111" s="8" t="s">
        <v>106</v>
      </c>
      <c r="B111" s="9" t="s">
        <v>21</v>
      </c>
      <c r="C111" s="8" t="s">
        <v>85</v>
      </c>
      <c r="D111" s="8" t="s">
        <v>86</v>
      </c>
      <c r="E111" s="20" t="s">
        <v>87</v>
      </c>
      <c r="F111" s="21"/>
      <c r="G111" s="21"/>
      <c r="H111" s="21">
        <v>952.29999999999995</v>
      </c>
      <c r="I111" s="1"/>
    </row>
    <row r="112" ht="31.5">
      <c r="A112" s="8" t="s">
        <v>108</v>
      </c>
      <c r="B112" s="9"/>
      <c r="C112" s="8"/>
      <c r="D112" s="8"/>
      <c r="E112" s="20" t="s">
        <v>109</v>
      </c>
      <c r="F112" s="21">
        <f>F113</f>
        <v>0</v>
      </c>
      <c r="G112" s="21">
        <f>G113</f>
        <v>0</v>
      </c>
      <c r="H112" s="21">
        <f>H113</f>
        <v>952.29999999999995</v>
      </c>
      <c r="I112" s="1"/>
    </row>
    <row r="113" ht="47.25">
      <c r="A113" s="8" t="s">
        <v>108</v>
      </c>
      <c r="B113" s="9" t="s">
        <v>21</v>
      </c>
      <c r="C113" s="8"/>
      <c r="D113" s="8"/>
      <c r="E113" s="20" t="s">
        <v>22</v>
      </c>
      <c r="F113" s="21">
        <f>F114</f>
        <v>0</v>
      </c>
      <c r="G113" s="21">
        <f>G114</f>
        <v>0</v>
      </c>
      <c r="H113" s="21">
        <f>H114</f>
        <v>952.29999999999995</v>
      </c>
      <c r="I113" s="1"/>
    </row>
    <row r="114" ht="63">
      <c r="A114" s="8" t="s">
        <v>108</v>
      </c>
      <c r="B114" s="9" t="s">
        <v>21</v>
      </c>
      <c r="C114" s="8" t="s">
        <v>85</v>
      </c>
      <c r="D114" s="8" t="s">
        <v>86</v>
      </c>
      <c r="E114" s="20" t="s">
        <v>87</v>
      </c>
      <c r="F114" s="21"/>
      <c r="G114" s="21"/>
      <c r="H114" s="21">
        <v>952.29999999999995</v>
      </c>
      <c r="I114" s="1"/>
    </row>
    <row r="115" ht="47.25">
      <c r="A115" s="8" t="s">
        <v>110</v>
      </c>
      <c r="B115" s="9"/>
      <c r="C115" s="8"/>
      <c r="D115" s="8"/>
      <c r="E115" s="20" t="s">
        <v>111</v>
      </c>
      <c r="F115" s="21">
        <f>F116</f>
        <v>0</v>
      </c>
      <c r="G115" s="21">
        <f>G116</f>
        <v>0</v>
      </c>
      <c r="H115" s="21">
        <f>H116</f>
        <v>952.29999999999995</v>
      </c>
      <c r="I115" s="1"/>
    </row>
    <row r="116" ht="47.25">
      <c r="A116" s="8" t="s">
        <v>110</v>
      </c>
      <c r="B116" s="9" t="s">
        <v>21</v>
      </c>
      <c r="C116" s="8"/>
      <c r="D116" s="8"/>
      <c r="E116" s="20" t="s">
        <v>22</v>
      </c>
      <c r="F116" s="21">
        <f>F117</f>
        <v>0</v>
      </c>
      <c r="G116" s="21">
        <f>G117</f>
        <v>0</v>
      </c>
      <c r="H116" s="21">
        <f>H117</f>
        <v>952.29999999999995</v>
      </c>
      <c r="I116" s="1"/>
    </row>
    <row r="117" ht="63">
      <c r="A117" s="8" t="s">
        <v>110</v>
      </c>
      <c r="B117" s="9" t="s">
        <v>21</v>
      </c>
      <c r="C117" s="8" t="s">
        <v>85</v>
      </c>
      <c r="D117" s="8" t="s">
        <v>86</v>
      </c>
      <c r="E117" s="20" t="s">
        <v>87</v>
      </c>
      <c r="F117" s="21"/>
      <c r="G117" s="21"/>
      <c r="H117" s="21">
        <v>952.29999999999995</v>
      </c>
      <c r="I117" s="1"/>
    </row>
    <row r="118" ht="47.25">
      <c r="A118" s="8" t="s">
        <v>112</v>
      </c>
      <c r="B118" s="9"/>
      <c r="C118" s="8"/>
      <c r="D118" s="8"/>
      <c r="E118" s="20" t="s">
        <v>113</v>
      </c>
      <c r="F118" s="21">
        <f>F119</f>
        <v>0</v>
      </c>
      <c r="G118" s="21">
        <f>G119</f>
        <v>0</v>
      </c>
      <c r="H118" s="21">
        <f>H119</f>
        <v>952.29999999999995</v>
      </c>
      <c r="I118" s="1"/>
    </row>
    <row r="119" ht="47.25">
      <c r="A119" s="8" t="s">
        <v>112</v>
      </c>
      <c r="B119" s="9" t="s">
        <v>21</v>
      </c>
      <c r="C119" s="8"/>
      <c r="D119" s="8"/>
      <c r="E119" s="20" t="s">
        <v>22</v>
      </c>
      <c r="F119" s="21">
        <f>F120</f>
        <v>0</v>
      </c>
      <c r="G119" s="21">
        <f>G120</f>
        <v>0</v>
      </c>
      <c r="H119" s="21">
        <f>H120</f>
        <v>952.29999999999995</v>
      </c>
      <c r="I119" s="1"/>
    </row>
    <row r="120" ht="63">
      <c r="A120" s="8" t="s">
        <v>112</v>
      </c>
      <c r="B120" s="9" t="s">
        <v>21</v>
      </c>
      <c r="C120" s="8" t="s">
        <v>85</v>
      </c>
      <c r="D120" s="8" t="s">
        <v>86</v>
      </c>
      <c r="E120" s="20" t="s">
        <v>87</v>
      </c>
      <c r="F120" s="21"/>
      <c r="G120" s="21"/>
      <c r="H120" s="21">
        <v>952.29999999999995</v>
      </c>
      <c r="I120" s="1"/>
    </row>
    <row r="121" ht="47.25">
      <c r="A121" s="8" t="s">
        <v>114</v>
      </c>
      <c r="B121" s="9"/>
      <c r="C121" s="8"/>
      <c r="D121" s="8"/>
      <c r="E121" s="20" t="s">
        <v>115</v>
      </c>
      <c r="F121" s="21">
        <f>F122</f>
        <v>0</v>
      </c>
      <c r="G121" s="21">
        <f>G122</f>
        <v>0</v>
      </c>
      <c r="H121" s="21">
        <f>H122</f>
        <v>952.29999999999995</v>
      </c>
      <c r="I121" s="1"/>
    </row>
    <row r="122" ht="47.25">
      <c r="A122" s="8" t="s">
        <v>114</v>
      </c>
      <c r="B122" s="9" t="s">
        <v>21</v>
      </c>
      <c r="C122" s="8"/>
      <c r="D122" s="8"/>
      <c r="E122" s="20" t="s">
        <v>22</v>
      </c>
      <c r="F122" s="21">
        <f>F123</f>
        <v>0</v>
      </c>
      <c r="G122" s="21">
        <f>G123</f>
        <v>0</v>
      </c>
      <c r="H122" s="21">
        <f>H123</f>
        <v>952.29999999999995</v>
      </c>
      <c r="I122" s="1"/>
    </row>
    <row r="123" ht="63">
      <c r="A123" s="8" t="s">
        <v>114</v>
      </c>
      <c r="B123" s="9" t="s">
        <v>21</v>
      </c>
      <c r="C123" s="8" t="s">
        <v>85</v>
      </c>
      <c r="D123" s="8" t="s">
        <v>86</v>
      </c>
      <c r="E123" s="20" t="s">
        <v>87</v>
      </c>
      <c r="F123" s="21"/>
      <c r="G123" s="21"/>
      <c r="H123" s="21">
        <v>952.29999999999995</v>
      </c>
      <c r="I123" s="1"/>
    </row>
    <row r="124" ht="47.25">
      <c r="A124" s="8" t="s">
        <v>116</v>
      </c>
      <c r="B124" s="9"/>
      <c r="C124" s="8"/>
      <c r="D124" s="8"/>
      <c r="E124" s="20" t="s">
        <v>117</v>
      </c>
      <c r="F124" s="21">
        <f>F125</f>
        <v>0</v>
      </c>
      <c r="G124" s="21">
        <f>G125</f>
        <v>0</v>
      </c>
      <c r="H124" s="21">
        <f>H125</f>
        <v>952.29999999999995</v>
      </c>
      <c r="I124" s="1"/>
    </row>
    <row r="125" ht="47.25">
      <c r="A125" s="8" t="s">
        <v>116</v>
      </c>
      <c r="B125" s="9" t="s">
        <v>21</v>
      </c>
      <c r="C125" s="8"/>
      <c r="D125" s="8"/>
      <c r="E125" s="20" t="s">
        <v>22</v>
      </c>
      <c r="F125" s="21">
        <f>F126</f>
        <v>0</v>
      </c>
      <c r="G125" s="21">
        <f>G126</f>
        <v>0</v>
      </c>
      <c r="H125" s="21">
        <f>H126</f>
        <v>952.29999999999995</v>
      </c>
      <c r="I125" s="1"/>
    </row>
    <row r="126" ht="63">
      <c r="A126" s="8" t="s">
        <v>116</v>
      </c>
      <c r="B126" s="9" t="s">
        <v>21</v>
      </c>
      <c r="C126" s="8" t="s">
        <v>85</v>
      </c>
      <c r="D126" s="8" t="s">
        <v>86</v>
      </c>
      <c r="E126" s="20" t="s">
        <v>87</v>
      </c>
      <c r="F126" s="21"/>
      <c r="G126" s="21"/>
      <c r="H126" s="21">
        <v>952.29999999999995</v>
      </c>
      <c r="I126" s="1"/>
    </row>
    <row r="127" ht="47.25">
      <c r="A127" s="8" t="s">
        <v>118</v>
      </c>
      <c r="B127" s="9"/>
      <c r="C127" s="8"/>
      <c r="D127" s="8"/>
      <c r="E127" s="20" t="s">
        <v>119</v>
      </c>
      <c r="F127" s="21">
        <f>F128</f>
        <v>0</v>
      </c>
      <c r="G127" s="21">
        <f>G128</f>
        <v>0</v>
      </c>
      <c r="H127" s="21">
        <f>H128</f>
        <v>952.20000000000005</v>
      </c>
      <c r="I127" s="1"/>
    </row>
    <row r="128" ht="47.25">
      <c r="A128" s="8" t="s">
        <v>118</v>
      </c>
      <c r="B128" s="9" t="s">
        <v>21</v>
      </c>
      <c r="C128" s="8"/>
      <c r="D128" s="8"/>
      <c r="E128" s="20" t="s">
        <v>22</v>
      </c>
      <c r="F128" s="21">
        <f>F129</f>
        <v>0</v>
      </c>
      <c r="G128" s="21">
        <f>G129</f>
        <v>0</v>
      </c>
      <c r="H128" s="21">
        <f>H129</f>
        <v>952.20000000000005</v>
      </c>
      <c r="I128" s="1"/>
    </row>
    <row r="129" ht="63">
      <c r="A129" s="8" t="s">
        <v>118</v>
      </c>
      <c r="B129" s="9" t="s">
        <v>21</v>
      </c>
      <c r="C129" s="8" t="s">
        <v>85</v>
      </c>
      <c r="D129" s="8" t="s">
        <v>86</v>
      </c>
      <c r="E129" s="20" t="s">
        <v>87</v>
      </c>
      <c r="F129" s="21"/>
      <c r="G129" s="21"/>
      <c r="H129" s="21">
        <v>952.20000000000005</v>
      </c>
      <c r="I129" s="1"/>
    </row>
    <row r="130" ht="63">
      <c r="A130" s="8" t="s">
        <v>120</v>
      </c>
      <c r="B130" s="9"/>
      <c r="C130" s="8"/>
      <c r="D130" s="8"/>
      <c r="E130" s="20" t="s">
        <v>121</v>
      </c>
      <c r="F130" s="21">
        <f t="shared" si="9"/>
        <v>10011.700000000001</v>
      </c>
      <c r="G130" s="21">
        <f t="shared" si="10"/>
        <v>0</v>
      </c>
      <c r="H130" s="21">
        <f t="shared" si="11"/>
        <v>0</v>
      </c>
      <c r="I130" s="1"/>
      <c r="J130" s="1"/>
    </row>
    <row r="131" ht="47.25">
      <c r="A131" s="8" t="s">
        <v>120</v>
      </c>
      <c r="B131" s="9" t="s">
        <v>21</v>
      </c>
      <c r="C131" s="8"/>
      <c r="D131" s="8"/>
      <c r="E131" s="20" t="s">
        <v>22</v>
      </c>
      <c r="F131" s="21">
        <f t="shared" si="9"/>
        <v>10011.700000000001</v>
      </c>
      <c r="G131" s="21">
        <f t="shared" si="10"/>
        <v>0</v>
      </c>
      <c r="H131" s="21">
        <f t="shared" si="11"/>
        <v>0</v>
      </c>
      <c r="I131" s="1"/>
      <c r="J131" s="1"/>
    </row>
    <row r="132" ht="63">
      <c r="A132" s="8" t="s">
        <v>120</v>
      </c>
      <c r="B132" s="9" t="s">
        <v>21</v>
      </c>
      <c r="C132" s="8" t="s">
        <v>85</v>
      </c>
      <c r="D132" s="8" t="s">
        <v>86</v>
      </c>
      <c r="E132" s="20" t="s">
        <v>87</v>
      </c>
      <c r="F132" s="21">
        <v>10011.700000000001</v>
      </c>
      <c r="G132" s="21"/>
      <c r="H132" s="21"/>
      <c r="I132" s="1"/>
      <c r="J132" s="1"/>
    </row>
    <row r="133" ht="63">
      <c r="A133" s="8" t="s">
        <v>122</v>
      </c>
      <c r="B133" s="9"/>
      <c r="C133" s="8"/>
      <c r="D133" s="8"/>
      <c r="E133" s="20" t="s">
        <v>123</v>
      </c>
      <c r="F133" s="21">
        <f t="shared" ref="F133:F140" si="12">F134</f>
        <v>877.10000000000002</v>
      </c>
      <c r="G133" s="21">
        <f t="shared" ref="G133:G140" si="13">G134</f>
        <v>10827.4</v>
      </c>
      <c r="H133" s="21">
        <f t="shared" ref="H133:H140" si="14">H134</f>
        <v>0</v>
      </c>
      <c r="I133" s="1"/>
      <c r="J133" s="1"/>
    </row>
    <row r="134" ht="47.25">
      <c r="A134" s="8" t="s">
        <v>122</v>
      </c>
      <c r="B134" s="9" t="s">
        <v>21</v>
      </c>
      <c r="C134" s="8"/>
      <c r="D134" s="8"/>
      <c r="E134" s="20" t="s">
        <v>22</v>
      </c>
      <c r="F134" s="21">
        <f t="shared" si="12"/>
        <v>877.10000000000002</v>
      </c>
      <c r="G134" s="21">
        <f t="shared" si="13"/>
        <v>10827.4</v>
      </c>
      <c r="H134" s="21">
        <f t="shared" si="14"/>
        <v>0</v>
      </c>
      <c r="I134" s="1"/>
      <c r="J134" s="1"/>
    </row>
    <row r="135" ht="63">
      <c r="A135" s="8" t="s">
        <v>122</v>
      </c>
      <c r="B135" s="9" t="s">
        <v>21</v>
      </c>
      <c r="C135" s="8" t="s">
        <v>85</v>
      </c>
      <c r="D135" s="8" t="s">
        <v>86</v>
      </c>
      <c r="E135" s="20" t="s">
        <v>87</v>
      </c>
      <c r="F135" s="21">
        <v>877.10000000000002</v>
      </c>
      <c r="G135" s="21">
        <v>10827.4</v>
      </c>
      <c r="H135" s="21"/>
      <c r="I135" s="1"/>
      <c r="J135" s="1"/>
    </row>
    <row r="136" ht="47.25">
      <c r="A136" s="8" t="s">
        <v>124</v>
      </c>
      <c r="B136" s="9"/>
      <c r="C136" s="8"/>
      <c r="D136" s="8"/>
      <c r="E136" s="20" t="s">
        <v>125</v>
      </c>
      <c r="F136" s="21">
        <f t="shared" si="12"/>
        <v>877.10000000000002</v>
      </c>
      <c r="G136" s="21">
        <f t="shared" si="13"/>
        <v>10827.4</v>
      </c>
      <c r="H136" s="21">
        <f t="shared" si="14"/>
        <v>0</v>
      </c>
      <c r="I136" s="1"/>
      <c r="J136" s="1"/>
    </row>
    <row r="137" ht="47.25">
      <c r="A137" s="8" t="s">
        <v>124</v>
      </c>
      <c r="B137" s="9" t="s">
        <v>21</v>
      </c>
      <c r="C137" s="8"/>
      <c r="D137" s="8"/>
      <c r="E137" s="20" t="s">
        <v>22</v>
      </c>
      <c r="F137" s="21">
        <f t="shared" si="12"/>
        <v>877.10000000000002</v>
      </c>
      <c r="G137" s="21">
        <f t="shared" si="13"/>
        <v>10827.4</v>
      </c>
      <c r="H137" s="21">
        <f t="shared" si="14"/>
        <v>0</v>
      </c>
      <c r="I137" s="1"/>
      <c r="J137" s="1"/>
    </row>
    <row r="138" ht="63">
      <c r="A138" s="8" t="s">
        <v>124</v>
      </c>
      <c r="B138" s="9" t="s">
        <v>21</v>
      </c>
      <c r="C138" s="8" t="s">
        <v>85</v>
      </c>
      <c r="D138" s="8" t="s">
        <v>86</v>
      </c>
      <c r="E138" s="20" t="s">
        <v>87</v>
      </c>
      <c r="F138" s="21">
        <v>877.10000000000002</v>
      </c>
      <c r="G138" s="21">
        <v>10827.4</v>
      </c>
      <c r="H138" s="21"/>
      <c r="I138" s="1"/>
      <c r="J138" s="1"/>
    </row>
    <row r="139" ht="47.25">
      <c r="A139" s="8" t="s">
        <v>126</v>
      </c>
      <c r="B139" s="9"/>
      <c r="C139" s="8"/>
      <c r="D139" s="8"/>
      <c r="E139" s="20" t="s">
        <v>127</v>
      </c>
      <c r="F139" s="21">
        <f t="shared" si="12"/>
        <v>877.10000000000002</v>
      </c>
      <c r="G139" s="21">
        <f t="shared" si="13"/>
        <v>10827.4</v>
      </c>
      <c r="H139" s="21">
        <f t="shared" si="14"/>
        <v>0</v>
      </c>
      <c r="I139" s="1"/>
      <c r="J139" s="1"/>
    </row>
    <row r="140" ht="47.25">
      <c r="A140" s="8" t="s">
        <v>126</v>
      </c>
      <c r="B140" s="9" t="s">
        <v>21</v>
      </c>
      <c r="C140" s="8"/>
      <c r="D140" s="8"/>
      <c r="E140" s="20" t="s">
        <v>22</v>
      </c>
      <c r="F140" s="21">
        <f t="shared" si="12"/>
        <v>877.10000000000002</v>
      </c>
      <c r="G140" s="21">
        <f t="shared" si="13"/>
        <v>10827.4</v>
      </c>
      <c r="H140" s="21">
        <f t="shared" si="14"/>
        <v>0</v>
      </c>
      <c r="I140" s="1"/>
      <c r="J140" s="1"/>
    </row>
    <row r="141" ht="63">
      <c r="A141" s="8" t="s">
        <v>126</v>
      </c>
      <c r="B141" s="9" t="s">
        <v>21</v>
      </c>
      <c r="C141" s="8" t="s">
        <v>85</v>
      </c>
      <c r="D141" s="8" t="s">
        <v>86</v>
      </c>
      <c r="E141" s="20" t="s">
        <v>87</v>
      </c>
      <c r="F141" s="21">
        <v>877.10000000000002</v>
      </c>
      <c r="G141" s="21">
        <v>10827.4</v>
      </c>
      <c r="H141" s="21"/>
      <c r="I141" s="1"/>
      <c r="J141" s="1"/>
    </row>
    <row r="142" s="15" customFormat="1">
      <c r="A142" s="16" t="s">
        <v>128</v>
      </c>
      <c r="B142" s="17"/>
      <c r="C142" s="16"/>
      <c r="D142" s="16"/>
      <c r="E142" s="18" t="s">
        <v>41</v>
      </c>
      <c r="F142" s="19">
        <f>F143+F176+F187</f>
        <v>576064.89999999991</v>
      </c>
      <c r="G142" s="19">
        <f>G143+G176+G187</f>
        <v>390783.29999999999</v>
      </c>
      <c r="H142" s="19">
        <f>H143+H176+H187</f>
        <v>364960.20000000001</v>
      </c>
      <c r="I142" s="15"/>
      <c r="J142" s="15"/>
    </row>
    <row r="143" ht="110.25">
      <c r="A143" s="8" t="s">
        <v>129</v>
      </c>
      <c r="B143" s="9"/>
      <c r="C143" s="8"/>
      <c r="D143" s="8"/>
      <c r="E143" s="20" t="s">
        <v>130</v>
      </c>
      <c r="F143" s="21">
        <f>F144+F154+F157+F162+F165+F170+F173</f>
        <v>534801.89999999991</v>
      </c>
      <c r="G143" s="21">
        <f>G144+G154+G157+G162+G165+G170+G173</f>
        <v>348848.5</v>
      </c>
      <c r="H143" s="21">
        <f>H144+H154+H157+H162+H165+H170+H173</f>
        <v>323025.40000000002</v>
      </c>
      <c r="I143" s="1"/>
      <c r="J143" s="1"/>
    </row>
    <row r="144" ht="47.25">
      <c r="A144" s="8" t="s">
        <v>131</v>
      </c>
      <c r="B144" s="9"/>
      <c r="C144" s="8"/>
      <c r="D144" s="8"/>
      <c r="E144" s="20" t="s">
        <v>132</v>
      </c>
      <c r="F144" s="21">
        <f>F145+F148+F151</f>
        <v>275053</v>
      </c>
      <c r="G144" s="21">
        <f>G145+G148+G151</f>
        <v>278678.29999999999</v>
      </c>
      <c r="H144" s="21">
        <f>H145+H148+H151</f>
        <v>278678.29999999999</v>
      </c>
      <c r="I144" s="1"/>
      <c r="J144" s="1"/>
    </row>
    <row r="145" ht="94.5">
      <c r="A145" s="8" t="s">
        <v>131</v>
      </c>
      <c r="B145" s="9" t="s">
        <v>133</v>
      </c>
      <c r="C145" s="8"/>
      <c r="D145" s="8"/>
      <c r="E145" s="20" t="s">
        <v>134</v>
      </c>
      <c r="F145" s="21">
        <f>F146+F147</f>
        <v>245993.70000000001</v>
      </c>
      <c r="G145" s="21">
        <f>G146+G147</f>
        <v>252914.19999999998</v>
      </c>
      <c r="H145" s="21">
        <f>H146+H147</f>
        <v>252914.19999999998</v>
      </c>
      <c r="I145" s="1"/>
      <c r="J145" s="1"/>
    </row>
    <row r="146">
      <c r="A146" s="8" t="s">
        <v>131</v>
      </c>
      <c r="B146" s="9" t="s">
        <v>133</v>
      </c>
      <c r="C146" s="8" t="s">
        <v>85</v>
      </c>
      <c r="D146" s="8" t="s">
        <v>52</v>
      </c>
      <c r="E146" s="20" t="s">
        <v>135</v>
      </c>
      <c r="F146" s="21">
        <v>75258</v>
      </c>
      <c r="G146" s="21">
        <v>77378.899999999994</v>
      </c>
      <c r="H146" s="21">
        <v>77378.899999999994</v>
      </c>
      <c r="I146" s="1"/>
      <c r="J146" s="1"/>
    </row>
    <row r="147" ht="63">
      <c r="A147" s="8" t="s">
        <v>131</v>
      </c>
      <c r="B147" s="9" t="s">
        <v>133</v>
      </c>
      <c r="C147" s="8" t="s">
        <v>85</v>
      </c>
      <c r="D147" s="8" t="s">
        <v>86</v>
      </c>
      <c r="E147" s="20" t="s">
        <v>87</v>
      </c>
      <c r="F147" s="21">
        <v>170735.70000000001</v>
      </c>
      <c r="G147" s="21">
        <v>175535.29999999999</v>
      </c>
      <c r="H147" s="21">
        <v>175535.29999999999</v>
      </c>
      <c r="I147" s="1"/>
      <c r="J147" s="1"/>
    </row>
    <row r="148" ht="31.5">
      <c r="A148" s="8" t="s">
        <v>131</v>
      </c>
      <c r="B148" s="9" t="s">
        <v>46</v>
      </c>
      <c r="C148" s="8"/>
      <c r="D148" s="8"/>
      <c r="E148" s="20" t="s">
        <v>47</v>
      </c>
      <c r="F148" s="21">
        <f>F149+F150</f>
        <v>25622</v>
      </c>
      <c r="G148" s="21">
        <f>G149+G150</f>
        <v>22776.900000000001</v>
      </c>
      <c r="H148" s="21">
        <f>H149+H150</f>
        <v>22776.900000000001</v>
      </c>
      <c r="I148" s="1"/>
      <c r="J148" s="1"/>
    </row>
    <row r="149">
      <c r="A149" s="8" t="s">
        <v>131</v>
      </c>
      <c r="B149" s="9" t="s">
        <v>46</v>
      </c>
      <c r="C149" s="8" t="s">
        <v>85</v>
      </c>
      <c r="D149" s="8" t="s">
        <v>52</v>
      </c>
      <c r="E149" s="20" t="s">
        <v>135</v>
      </c>
      <c r="F149" s="21">
        <v>10153.1</v>
      </c>
      <c r="G149" s="21">
        <v>7153.1000000000004</v>
      </c>
      <c r="H149" s="21">
        <v>7153.1000000000004</v>
      </c>
      <c r="I149" s="1"/>
      <c r="J149" s="1"/>
    </row>
    <row r="150" ht="63">
      <c r="A150" s="8" t="s">
        <v>131</v>
      </c>
      <c r="B150" s="9" t="s">
        <v>46</v>
      </c>
      <c r="C150" s="8" t="s">
        <v>85</v>
      </c>
      <c r="D150" s="8" t="s">
        <v>86</v>
      </c>
      <c r="E150" s="20" t="s">
        <v>87</v>
      </c>
      <c r="F150" s="21">
        <v>15468.9</v>
      </c>
      <c r="G150" s="21">
        <v>15623.799999999999</v>
      </c>
      <c r="H150" s="21">
        <v>15623.799999999999</v>
      </c>
      <c r="I150" s="1"/>
      <c r="J150" s="1"/>
    </row>
    <row r="151">
      <c r="A151" s="8" t="s">
        <v>131</v>
      </c>
      <c r="B151" s="9" t="s">
        <v>32</v>
      </c>
      <c r="C151" s="8"/>
      <c r="D151" s="8"/>
      <c r="E151" s="20" t="s">
        <v>33</v>
      </c>
      <c r="F151" s="21">
        <f>F152+F153</f>
        <v>3437.2999999999997</v>
      </c>
      <c r="G151" s="21">
        <f>G152+G153</f>
        <v>2987.1999999999998</v>
      </c>
      <c r="H151" s="21">
        <f>H152+H153</f>
        <v>2987.1999999999998</v>
      </c>
      <c r="I151" s="1"/>
      <c r="J151" s="1"/>
    </row>
    <row r="152">
      <c r="A152" s="8" t="s">
        <v>131</v>
      </c>
      <c r="B152" s="9" t="s">
        <v>32</v>
      </c>
      <c r="C152" s="8" t="s">
        <v>85</v>
      </c>
      <c r="D152" s="8" t="s">
        <v>52</v>
      </c>
      <c r="E152" s="20" t="s">
        <v>135</v>
      </c>
      <c r="F152" s="21">
        <v>33.200000000000003</v>
      </c>
      <c r="G152" s="21">
        <v>33.200000000000003</v>
      </c>
      <c r="H152" s="21">
        <v>33.200000000000003</v>
      </c>
      <c r="I152" s="1"/>
      <c r="J152" s="1"/>
    </row>
    <row r="153" ht="63">
      <c r="A153" s="8" t="s">
        <v>131</v>
      </c>
      <c r="B153" s="9" t="s">
        <v>32</v>
      </c>
      <c r="C153" s="8" t="s">
        <v>85</v>
      </c>
      <c r="D153" s="8" t="s">
        <v>86</v>
      </c>
      <c r="E153" s="20" t="s">
        <v>87</v>
      </c>
      <c r="F153" s="21">
        <v>3404.0999999999999</v>
      </c>
      <c r="G153" s="21">
        <v>2954</v>
      </c>
      <c r="H153" s="21">
        <v>2954</v>
      </c>
      <c r="I153" s="1"/>
      <c r="J153" s="1"/>
    </row>
    <row r="154" ht="78.75">
      <c r="A154" s="8" t="s">
        <v>136</v>
      </c>
      <c r="B154" s="9"/>
      <c r="C154" s="8"/>
      <c r="D154" s="8"/>
      <c r="E154" s="20" t="s">
        <v>137</v>
      </c>
      <c r="F154" s="21">
        <f t="shared" ref="F154:F155" si="15">F155</f>
        <v>195572.5</v>
      </c>
      <c r="G154" s="21">
        <f t="shared" ref="G154:G155" si="16">G155</f>
        <v>0</v>
      </c>
      <c r="H154" s="21">
        <f t="shared" ref="H154:H155" si="17">H155</f>
        <v>0</v>
      </c>
      <c r="I154" s="1"/>
      <c r="J154" s="1"/>
    </row>
    <row r="155" ht="31.5">
      <c r="A155" s="8" t="s">
        <v>136</v>
      </c>
      <c r="B155" s="9" t="s">
        <v>46</v>
      </c>
      <c r="C155" s="8"/>
      <c r="D155" s="8"/>
      <c r="E155" s="20" t="s">
        <v>47</v>
      </c>
      <c r="F155" s="21">
        <f t="shared" si="15"/>
        <v>195572.5</v>
      </c>
      <c r="G155" s="21">
        <f t="shared" si="16"/>
        <v>0</v>
      </c>
      <c r="H155" s="21">
        <f t="shared" si="17"/>
        <v>0</v>
      </c>
      <c r="I155" s="1"/>
      <c r="J155" s="1"/>
    </row>
    <row r="156" ht="63">
      <c r="A156" s="8" t="s">
        <v>136</v>
      </c>
      <c r="B156" s="9" t="s">
        <v>46</v>
      </c>
      <c r="C156" s="8" t="s">
        <v>85</v>
      </c>
      <c r="D156" s="8" t="s">
        <v>86</v>
      </c>
      <c r="E156" s="20" t="s">
        <v>87</v>
      </c>
      <c r="F156" s="21">
        <v>195572.5</v>
      </c>
      <c r="G156" s="21"/>
      <c r="H156" s="21"/>
      <c r="I156" s="1"/>
      <c r="J156" s="1"/>
    </row>
    <row r="157" ht="47.25">
      <c r="A157" s="8" t="s">
        <v>138</v>
      </c>
      <c r="B157" s="9"/>
      <c r="C157" s="8"/>
      <c r="D157" s="8"/>
      <c r="E157" s="20" t="s">
        <v>139</v>
      </c>
      <c r="F157" s="21">
        <f>F158+F160</f>
        <v>29382.400000000001</v>
      </c>
      <c r="G157" s="21">
        <f>G158+G160</f>
        <v>39641.899999999994</v>
      </c>
      <c r="H157" s="21">
        <f>H158+H160</f>
        <v>24561.899999999998</v>
      </c>
      <c r="I157" s="1"/>
      <c r="J157" s="1"/>
    </row>
    <row r="158" ht="94.5">
      <c r="A158" s="8" t="s">
        <v>138</v>
      </c>
      <c r="B158" s="9" t="s">
        <v>133</v>
      </c>
      <c r="C158" s="8"/>
      <c r="D158" s="8"/>
      <c r="E158" s="20" t="s">
        <v>134</v>
      </c>
      <c r="F158" s="21">
        <f>F159</f>
        <v>22661.400000000001</v>
      </c>
      <c r="G158" s="21">
        <f>G159</f>
        <v>23083.099999999999</v>
      </c>
      <c r="H158" s="21">
        <f>H159</f>
        <v>23083.099999999999</v>
      </c>
      <c r="I158" s="1"/>
      <c r="J158" s="1"/>
    </row>
    <row r="159" ht="63">
      <c r="A159" s="8" t="s">
        <v>138</v>
      </c>
      <c r="B159" s="9" t="s">
        <v>133</v>
      </c>
      <c r="C159" s="8" t="s">
        <v>85</v>
      </c>
      <c r="D159" s="8" t="s">
        <v>86</v>
      </c>
      <c r="E159" s="20" t="s">
        <v>87</v>
      </c>
      <c r="F159" s="21">
        <v>22661.400000000001</v>
      </c>
      <c r="G159" s="21">
        <v>23083.099999999999</v>
      </c>
      <c r="H159" s="21">
        <v>23083.099999999999</v>
      </c>
      <c r="I159" s="1"/>
      <c r="J159" s="1"/>
    </row>
    <row r="160" ht="31.5">
      <c r="A160" s="8" t="s">
        <v>138</v>
      </c>
      <c r="B160" s="9" t="s">
        <v>46</v>
      </c>
      <c r="C160" s="8"/>
      <c r="D160" s="8"/>
      <c r="E160" s="20" t="s">
        <v>47</v>
      </c>
      <c r="F160" s="21">
        <f>F161</f>
        <v>6721</v>
      </c>
      <c r="G160" s="21">
        <f>G161</f>
        <v>16558.799999999999</v>
      </c>
      <c r="H160" s="21">
        <f>H161</f>
        <v>1478.8</v>
      </c>
      <c r="I160" s="1"/>
      <c r="J160" s="1"/>
    </row>
    <row r="161" ht="63">
      <c r="A161" s="8" t="s">
        <v>138</v>
      </c>
      <c r="B161" s="9" t="s">
        <v>46</v>
      </c>
      <c r="C161" s="8" t="s">
        <v>85</v>
      </c>
      <c r="D161" s="8" t="s">
        <v>86</v>
      </c>
      <c r="E161" s="20" t="s">
        <v>87</v>
      </c>
      <c r="F161" s="21">
        <v>6721</v>
      </c>
      <c r="G161" s="21">
        <v>16558.799999999999</v>
      </c>
      <c r="H161" s="21">
        <v>1478.8</v>
      </c>
      <c r="I161" s="1"/>
      <c r="J161" s="1"/>
    </row>
    <row r="162" ht="63">
      <c r="A162" s="8" t="s">
        <v>140</v>
      </c>
      <c r="B162" s="9"/>
      <c r="C162" s="8"/>
      <c r="D162" s="8"/>
      <c r="E162" s="20" t="s">
        <v>141</v>
      </c>
      <c r="F162" s="21">
        <f t="shared" ref="F162:F163" si="18">F163</f>
        <v>19509.5</v>
      </c>
      <c r="G162" s="21">
        <f t="shared" ref="G162:G163" si="19">G163</f>
        <v>13804.4</v>
      </c>
      <c r="H162" s="21">
        <f t="shared" ref="H162:H163" si="20">H163</f>
        <v>3061.3000000000002</v>
      </c>
      <c r="I162" s="1"/>
      <c r="J162" s="1"/>
    </row>
    <row r="163" ht="31.5">
      <c r="A163" s="8" t="s">
        <v>140</v>
      </c>
      <c r="B163" s="9" t="s">
        <v>46</v>
      </c>
      <c r="C163" s="8"/>
      <c r="D163" s="8"/>
      <c r="E163" s="20" t="s">
        <v>47</v>
      </c>
      <c r="F163" s="21">
        <f t="shared" si="18"/>
        <v>19509.5</v>
      </c>
      <c r="G163" s="21">
        <f t="shared" si="19"/>
        <v>13804.4</v>
      </c>
      <c r="H163" s="21">
        <f t="shared" si="20"/>
        <v>3061.3000000000002</v>
      </c>
      <c r="I163" s="1"/>
      <c r="J163" s="1"/>
    </row>
    <row r="164">
      <c r="A164" s="8" t="s">
        <v>140</v>
      </c>
      <c r="B164" s="9" t="s">
        <v>46</v>
      </c>
      <c r="C164" s="8" t="s">
        <v>85</v>
      </c>
      <c r="D164" s="8" t="s">
        <v>52</v>
      </c>
      <c r="E164" s="20" t="s">
        <v>135</v>
      </c>
      <c r="F164" s="21">
        <v>19509.5</v>
      </c>
      <c r="G164" s="21">
        <v>13804.4</v>
      </c>
      <c r="H164" s="21">
        <v>3061.3000000000002</v>
      </c>
      <c r="I164" s="1"/>
      <c r="J164" s="1"/>
    </row>
    <row r="165" ht="47.25">
      <c r="A165" s="8" t="s">
        <v>142</v>
      </c>
      <c r="B165" s="9"/>
      <c r="C165" s="8"/>
      <c r="D165" s="8"/>
      <c r="E165" s="20" t="s">
        <v>143</v>
      </c>
      <c r="F165" s="21">
        <f>F166+F168</f>
        <v>10843.200000000001</v>
      </c>
      <c r="G165" s="21">
        <f>G166+G168</f>
        <v>10730.4</v>
      </c>
      <c r="H165" s="21">
        <f>H166+H168</f>
        <v>10730.400000000001</v>
      </c>
      <c r="I165" s="1"/>
      <c r="J165" s="1"/>
    </row>
    <row r="166" ht="31.5">
      <c r="A166" s="8" t="s">
        <v>142</v>
      </c>
      <c r="B166" s="9" t="s">
        <v>46</v>
      </c>
      <c r="C166" s="8"/>
      <c r="D166" s="8"/>
      <c r="E166" s="20" t="s">
        <v>47</v>
      </c>
      <c r="F166" s="21">
        <f>F167</f>
        <v>9726.7000000000007</v>
      </c>
      <c r="G166" s="21">
        <f>G167</f>
        <v>9810.3999999999996</v>
      </c>
      <c r="H166" s="21">
        <f>H167</f>
        <v>9967.7000000000007</v>
      </c>
      <c r="I166" s="1"/>
      <c r="J166" s="1"/>
    </row>
    <row r="167" ht="63">
      <c r="A167" s="8" t="s">
        <v>142</v>
      </c>
      <c r="B167" s="9" t="s">
        <v>46</v>
      </c>
      <c r="C167" s="8" t="s">
        <v>85</v>
      </c>
      <c r="D167" s="8" t="s">
        <v>86</v>
      </c>
      <c r="E167" s="20" t="s">
        <v>87</v>
      </c>
      <c r="F167" s="21">
        <v>9726.7000000000007</v>
      </c>
      <c r="G167" s="21">
        <v>9810.3999999999996</v>
      </c>
      <c r="H167" s="21">
        <v>9967.7000000000007</v>
      </c>
      <c r="I167" s="1"/>
      <c r="J167" s="1"/>
    </row>
    <row r="168">
      <c r="A168" s="8" t="s">
        <v>142</v>
      </c>
      <c r="B168" s="9" t="s">
        <v>32</v>
      </c>
      <c r="C168" s="8"/>
      <c r="D168" s="8"/>
      <c r="E168" s="20" t="s">
        <v>33</v>
      </c>
      <c r="F168" s="21">
        <f>F169</f>
        <v>1116.5</v>
      </c>
      <c r="G168" s="21">
        <f>G169</f>
        <v>920</v>
      </c>
      <c r="H168" s="21">
        <f>H169</f>
        <v>762.70000000000005</v>
      </c>
      <c r="I168" s="1"/>
      <c r="J168" s="1"/>
    </row>
    <row r="169" ht="63">
      <c r="A169" s="8" t="s">
        <v>142</v>
      </c>
      <c r="B169" s="9" t="s">
        <v>32</v>
      </c>
      <c r="C169" s="8" t="s">
        <v>85</v>
      </c>
      <c r="D169" s="8" t="s">
        <v>86</v>
      </c>
      <c r="E169" s="20" t="s">
        <v>87</v>
      </c>
      <c r="F169" s="21">
        <v>1116.5</v>
      </c>
      <c r="G169" s="21">
        <v>920</v>
      </c>
      <c r="H169" s="21">
        <v>762.70000000000005</v>
      </c>
      <c r="I169" s="1"/>
      <c r="J169" s="1"/>
    </row>
    <row r="170" ht="47.25">
      <c r="A170" s="8" t="s">
        <v>144</v>
      </c>
      <c r="B170" s="9"/>
      <c r="C170" s="8"/>
      <c r="D170" s="8"/>
      <c r="E170" s="20" t="s">
        <v>145</v>
      </c>
      <c r="F170" s="21">
        <f t="shared" ref="F170:F174" si="21">F171</f>
        <v>3889.6999999999998</v>
      </c>
      <c r="G170" s="21">
        <f t="shared" ref="G170:G174" si="22">G171</f>
        <v>5441.8999999999996</v>
      </c>
      <c r="H170" s="21">
        <f t="shared" ref="H170:H174" si="23">H171</f>
        <v>5441.8999999999996</v>
      </c>
      <c r="I170" s="1"/>
      <c r="J170" s="1"/>
    </row>
    <row r="171" ht="31.5">
      <c r="A171" s="8" t="s">
        <v>144</v>
      </c>
      <c r="B171" s="9" t="s">
        <v>46</v>
      </c>
      <c r="C171" s="8"/>
      <c r="D171" s="8"/>
      <c r="E171" s="20" t="s">
        <v>47</v>
      </c>
      <c r="F171" s="21">
        <f t="shared" si="21"/>
        <v>3889.6999999999998</v>
      </c>
      <c r="G171" s="21">
        <f t="shared" si="22"/>
        <v>5441.8999999999996</v>
      </c>
      <c r="H171" s="21">
        <f t="shared" si="23"/>
        <v>5441.8999999999996</v>
      </c>
      <c r="I171" s="1"/>
      <c r="J171" s="1"/>
    </row>
    <row r="172">
      <c r="A172" s="8" t="s">
        <v>144</v>
      </c>
      <c r="B172" s="9" t="s">
        <v>46</v>
      </c>
      <c r="C172" s="8" t="s">
        <v>85</v>
      </c>
      <c r="D172" s="8" t="s">
        <v>52</v>
      </c>
      <c r="E172" s="20" t="s">
        <v>135</v>
      </c>
      <c r="F172" s="21">
        <v>3889.6999999999998</v>
      </c>
      <c r="G172" s="21">
        <v>5441.8999999999996</v>
      </c>
      <c r="H172" s="21">
        <v>5441.8999999999996</v>
      </c>
      <c r="I172" s="1"/>
      <c r="J172" s="1"/>
    </row>
    <row r="173" ht="78.75">
      <c r="A173" s="8" t="s">
        <v>146</v>
      </c>
      <c r="B173" s="9"/>
      <c r="C173" s="8"/>
      <c r="D173" s="8"/>
      <c r="E173" s="20" t="s">
        <v>147</v>
      </c>
      <c r="F173" s="21">
        <f t="shared" si="21"/>
        <v>551.60000000000002</v>
      </c>
      <c r="G173" s="21">
        <f t="shared" si="22"/>
        <v>551.60000000000002</v>
      </c>
      <c r="H173" s="21">
        <f t="shared" si="23"/>
        <v>551.60000000000002</v>
      </c>
      <c r="I173" s="1"/>
      <c r="J173" s="1"/>
    </row>
    <row r="174" ht="47.25">
      <c r="A174" s="8" t="s">
        <v>146</v>
      </c>
      <c r="B174" s="9" t="s">
        <v>38</v>
      </c>
      <c r="C174" s="8"/>
      <c r="D174" s="8"/>
      <c r="E174" s="20" t="s">
        <v>39</v>
      </c>
      <c r="F174" s="21">
        <f t="shared" si="21"/>
        <v>551.60000000000002</v>
      </c>
      <c r="G174" s="21">
        <f t="shared" si="22"/>
        <v>551.60000000000002</v>
      </c>
      <c r="H174" s="21">
        <f t="shared" si="23"/>
        <v>551.60000000000002</v>
      </c>
      <c r="I174" s="1"/>
      <c r="J174" s="1"/>
    </row>
    <row r="175" ht="63">
      <c r="A175" s="8" t="s">
        <v>146</v>
      </c>
      <c r="B175" s="9" t="s">
        <v>38</v>
      </c>
      <c r="C175" s="8" t="s">
        <v>85</v>
      </c>
      <c r="D175" s="8" t="s">
        <v>86</v>
      </c>
      <c r="E175" s="20" t="s">
        <v>87</v>
      </c>
      <c r="F175" s="21">
        <v>551.60000000000002</v>
      </c>
      <c r="G175" s="21">
        <v>551.60000000000002</v>
      </c>
      <c r="H175" s="21">
        <v>551.60000000000002</v>
      </c>
      <c r="I175" s="1"/>
      <c r="J175" s="1"/>
    </row>
    <row r="176" ht="63">
      <c r="A176" s="8" t="s">
        <v>148</v>
      </c>
      <c r="B176" s="9"/>
      <c r="C176" s="8"/>
      <c r="D176" s="8"/>
      <c r="E176" s="20" t="s">
        <v>149</v>
      </c>
      <c r="F176" s="21">
        <f>F177+F181+F184</f>
        <v>16231.6</v>
      </c>
      <c r="G176" s="21">
        <f>G177+G181+G184</f>
        <v>16231.6</v>
      </c>
      <c r="H176" s="21">
        <f>H177+H181+H184</f>
        <v>16231.6</v>
      </c>
      <c r="I176" s="1"/>
      <c r="J176" s="1"/>
    </row>
    <row r="177" ht="47.25">
      <c r="A177" s="8" t="s">
        <v>150</v>
      </c>
      <c r="B177" s="9"/>
      <c r="C177" s="8"/>
      <c r="D177" s="8"/>
      <c r="E177" s="20" t="s">
        <v>151</v>
      </c>
      <c r="F177" s="21">
        <f>F178</f>
        <v>10005.799999999999</v>
      </c>
      <c r="G177" s="21">
        <f>G178</f>
        <v>10005.799999999999</v>
      </c>
      <c r="H177" s="21">
        <f>H178</f>
        <v>10005.799999999999</v>
      </c>
      <c r="I177" s="1"/>
      <c r="J177" s="1"/>
    </row>
    <row r="178" ht="47.25">
      <c r="A178" s="8" t="s">
        <v>150</v>
      </c>
      <c r="B178" s="9" t="s">
        <v>38</v>
      </c>
      <c r="C178" s="8"/>
      <c r="D178" s="8"/>
      <c r="E178" s="20" t="s">
        <v>39</v>
      </c>
      <c r="F178" s="21">
        <f>F179+F180</f>
        <v>10005.799999999999</v>
      </c>
      <c r="G178" s="21">
        <f>G179+G180</f>
        <v>10005.799999999999</v>
      </c>
      <c r="H178" s="21">
        <f>H179+H180</f>
        <v>10005.799999999999</v>
      </c>
      <c r="I178" s="1"/>
      <c r="J178" s="1"/>
    </row>
    <row r="179">
      <c r="A179" s="8" t="s">
        <v>150</v>
      </c>
      <c r="B179" s="9" t="s">
        <v>38</v>
      </c>
      <c r="C179" s="8" t="s">
        <v>50</v>
      </c>
      <c r="D179" s="8" t="s">
        <v>50</v>
      </c>
      <c r="E179" s="20" t="s">
        <v>51</v>
      </c>
      <c r="F179" s="21">
        <v>5434.3000000000002</v>
      </c>
      <c r="G179" s="21">
        <v>5434.3000000000002</v>
      </c>
      <c r="H179" s="21">
        <v>5434.3000000000002</v>
      </c>
      <c r="I179" s="1"/>
      <c r="J179" s="1"/>
    </row>
    <row r="180">
      <c r="A180" s="8" t="s">
        <v>150</v>
      </c>
      <c r="B180" s="9" t="s">
        <v>38</v>
      </c>
      <c r="C180" s="8" t="s">
        <v>50</v>
      </c>
      <c r="D180" s="8" t="s">
        <v>52</v>
      </c>
      <c r="E180" s="20" t="s">
        <v>53</v>
      </c>
      <c r="F180" s="21">
        <v>4571.5</v>
      </c>
      <c r="G180" s="21">
        <v>4571.5</v>
      </c>
      <c r="H180" s="21">
        <v>4571.5</v>
      </c>
      <c r="I180" s="1"/>
      <c r="J180" s="1"/>
    </row>
    <row r="181" ht="31.5">
      <c r="A181" s="8" t="s">
        <v>152</v>
      </c>
      <c r="B181" s="9"/>
      <c r="C181" s="8"/>
      <c r="D181" s="8"/>
      <c r="E181" s="20" t="s">
        <v>153</v>
      </c>
      <c r="F181" s="21">
        <f t="shared" ref="F181:F187" si="24">F182</f>
        <v>105.2</v>
      </c>
      <c r="G181" s="21">
        <f t="shared" ref="G181:G187" si="25">G182</f>
        <v>105.2</v>
      </c>
      <c r="H181" s="21">
        <f t="shared" ref="H181:H187" si="26">H182</f>
        <v>105.2</v>
      </c>
      <c r="I181" s="1"/>
      <c r="J181" s="1"/>
    </row>
    <row r="182" ht="31.5">
      <c r="A182" s="8" t="s">
        <v>152</v>
      </c>
      <c r="B182" s="9" t="s">
        <v>46</v>
      </c>
      <c r="C182" s="8"/>
      <c r="D182" s="8"/>
      <c r="E182" s="20" t="s">
        <v>47</v>
      </c>
      <c r="F182" s="21">
        <f t="shared" si="24"/>
        <v>105.2</v>
      </c>
      <c r="G182" s="21">
        <f t="shared" si="25"/>
        <v>105.2</v>
      </c>
      <c r="H182" s="21">
        <f t="shared" si="26"/>
        <v>105.2</v>
      </c>
      <c r="I182" s="1"/>
      <c r="J182" s="1"/>
    </row>
    <row r="183" ht="47.25">
      <c r="A183" s="8" t="s">
        <v>152</v>
      </c>
      <c r="B183" s="9" t="s">
        <v>46</v>
      </c>
      <c r="C183" s="8" t="s">
        <v>85</v>
      </c>
      <c r="D183" s="8" t="s">
        <v>154</v>
      </c>
      <c r="E183" s="20" t="s">
        <v>155</v>
      </c>
      <c r="F183" s="21">
        <v>105.2</v>
      </c>
      <c r="G183" s="21">
        <v>105.2</v>
      </c>
      <c r="H183" s="21">
        <v>105.2</v>
      </c>
      <c r="I183" s="1"/>
      <c r="J183" s="1"/>
    </row>
    <row r="184" ht="47.25">
      <c r="A184" s="8" t="s">
        <v>156</v>
      </c>
      <c r="B184" s="9"/>
      <c r="C184" s="8"/>
      <c r="D184" s="8"/>
      <c r="E184" s="20" t="s">
        <v>157</v>
      </c>
      <c r="F184" s="21">
        <f t="shared" si="24"/>
        <v>6120.6000000000004</v>
      </c>
      <c r="G184" s="21">
        <f t="shared" si="25"/>
        <v>6120.6000000000004</v>
      </c>
      <c r="H184" s="21">
        <f t="shared" si="26"/>
        <v>6120.6000000000004</v>
      </c>
      <c r="I184" s="1"/>
      <c r="J184" s="1"/>
    </row>
    <row r="185" ht="47.25">
      <c r="A185" s="8" t="s">
        <v>156</v>
      </c>
      <c r="B185" s="9" t="s">
        <v>38</v>
      </c>
      <c r="C185" s="8"/>
      <c r="D185" s="8"/>
      <c r="E185" s="20" t="s">
        <v>39</v>
      </c>
      <c r="F185" s="21">
        <f t="shared" si="24"/>
        <v>6120.6000000000004</v>
      </c>
      <c r="G185" s="21">
        <f t="shared" si="25"/>
        <v>6120.6000000000004</v>
      </c>
      <c r="H185" s="21">
        <f t="shared" si="26"/>
        <v>6120.6000000000004</v>
      </c>
      <c r="I185" s="1"/>
      <c r="J185" s="1"/>
    </row>
    <row r="186" ht="47.25">
      <c r="A186" s="8" t="s">
        <v>156</v>
      </c>
      <c r="B186" s="9">
        <v>600</v>
      </c>
      <c r="C186" s="8" t="s">
        <v>85</v>
      </c>
      <c r="D186" s="8" t="s">
        <v>154</v>
      </c>
      <c r="E186" s="20" t="s">
        <v>155</v>
      </c>
      <c r="F186" s="21">
        <f>1447.9+4672.7</f>
        <v>6120.6000000000004</v>
      </c>
      <c r="G186" s="21">
        <f>1447.9+4672.7</f>
        <v>6120.6000000000004</v>
      </c>
      <c r="H186" s="21">
        <f>1447.9+4672.7</f>
        <v>6120.6000000000004</v>
      </c>
      <c r="I186" s="1"/>
      <c r="J186" s="1"/>
    </row>
    <row r="187" ht="63">
      <c r="A187" s="8" t="s">
        <v>158</v>
      </c>
      <c r="B187" s="9"/>
      <c r="C187" s="8"/>
      <c r="D187" s="8"/>
      <c r="E187" s="20" t="s">
        <v>159</v>
      </c>
      <c r="F187" s="21">
        <f t="shared" si="24"/>
        <v>25031.400000000001</v>
      </c>
      <c r="G187" s="21">
        <f t="shared" si="25"/>
        <v>25703.200000000001</v>
      </c>
      <c r="H187" s="21">
        <f t="shared" si="26"/>
        <v>25703.200000000001</v>
      </c>
      <c r="I187" s="1"/>
      <c r="J187" s="1"/>
    </row>
    <row r="188" ht="31.5">
      <c r="A188" s="8" t="s">
        <v>160</v>
      </c>
      <c r="B188" s="9"/>
      <c r="C188" s="8"/>
      <c r="D188" s="8"/>
      <c r="E188" s="20" t="s">
        <v>161</v>
      </c>
      <c r="F188" s="21">
        <f>F189+F191</f>
        <v>25031.400000000001</v>
      </c>
      <c r="G188" s="21">
        <f>G189+G191</f>
        <v>25703.200000000001</v>
      </c>
      <c r="H188" s="21">
        <f>H189+H191</f>
        <v>25703.200000000001</v>
      </c>
      <c r="I188" s="1"/>
      <c r="J188" s="1"/>
    </row>
    <row r="189" ht="94.5">
      <c r="A189" s="8" t="s">
        <v>160</v>
      </c>
      <c r="B189" s="9" t="s">
        <v>133</v>
      </c>
      <c r="C189" s="8"/>
      <c r="D189" s="8"/>
      <c r="E189" s="20" t="s">
        <v>134</v>
      </c>
      <c r="F189" s="21">
        <f>F190</f>
        <v>23836.400000000001</v>
      </c>
      <c r="G189" s="21">
        <f>G190</f>
        <v>24508.200000000001</v>
      </c>
      <c r="H189" s="21">
        <f>H190</f>
        <v>24508.200000000001</v>
      </c>
      <c r="I189" s="1"/>
      <c r="J189" s="1"/>
    </row>
    <row r="190" ht="47.25">
      <c r="A190" s="8" t="s">
        <v>160</v>
      </c>
      <c r="B190" s="9">
        <v>100</v>
      </c>
      <c r="C190" s="8" t="s">
        <v>85</v>
      </c>
      <c r="D190" s="8" t="s">
        <v>154</v>
      </c>
      <c r="E190" s="20" t="s">
        <v>155</v>
      </c>
      <c r="F190" s="21">
        <v>23836.400000000001</v>
      </c>
      <c r="G190" s="21">
        <v>24508.200000000001</v>
      </c>
      <c r="H190" s="21">
        <v>24508.200000000001</v>
      </c>
      <c r="I190" s="1"/>
      <c r="J190" s="1"/>
    </row>
    <row r="191" ht="31.5">
      <c r="A191" s="8" t="s">
        <v>160</v>
      </c>
      <c r="B191" s="9" t="s">
        <v>46</v>
      </c>
      <c r="C191" s="8"/>
      <c r="D191" s="8"/>
      <c r="E191" s="20" t="s">
        <v>47</v>
      </c>
      <c r="F191" s="21">
        <f>F192</f>
        <v>1195</v>
      </c>
      <c r="G191" s="21">
        <f>G192</f>
        <v>1195</v>
      </c>
      <c r="H191" s="21">
        <f>H192</f>
        <v>1195</v>
      </c>
      <c r="I191" s="1"/>
      <c r="J191" s="1"/>
    </row>
    <row r="192" ht="47.25">
      <c r="A192" s="8" t="s">
        <v>160</v>
      </c>
      <c r="B192" s="9">
        <v>200</v>
      </c>
      <c r="C192" s="8" t="s">
        <v>85</v>
      </c>
      <c r="D192" s="8" t="s">
        <v>154</v>
      </c>
      <c r="E192" s="20" t="s">
        <v>155</v>
      </c>
      <c r="F192" s="21">
        <v>1195</v>
      </c>
      <c r="G192" s="21">
        <v>1195</v>
      </c>
      <c r="H192" s="21">
        <v>1195</v>
      </c>
      <c r="I192" s="1"/>
      <c r="J192" s="1"/>
    </row>
    <row r="193" s="10" customFormat="1" ht="31.5">
      <c r="A193" s="11" t="s">
        <v>162</v>
      </c>
      <c r="B193" s="12"/>
      <c r="C193" s="11"/>
      <c r="D193" s="11"/>
      <c r="E193" s="13" t="s">
        <v>163</v>
      </c>
      <c r="F193" s="14">
        <f>F194</f>
        <v>3111846.5999999996</v>
      </c>
      <c r="G193" s="14">
        <f>G194</f>
        <v>3515500.6000000001</v>
      </c>
      <c r="H193" s="14">
        <f>H194</f>
        <v>2934745.3999999999</v>
      </c>
      <c r="I193" s="10"/>
      <c r="J193" s="10"/>
    </row>
    <row r="194" s="15" customFormat="1">
      <c r="A194" s="16" t="s">
        <v>164</v>
      </c>
      <c r="B194" s="17"/>
      <c r="C194" s="16"/>
      <c r="D194" s="16"/>
      <c r="E194" s="18" t="s">
        <v>41</v>
      </c>
      <c r="F194" s="19">
        <f>F195+F212+F225+F242+F264+F287</f>
        <v>3111846.5999999996</v>
      </c>
      <c r="G194" s="19">
        <f>G195+G212+G225+G242+G264+G287</f>
        <v>3515500.6000000001</v>
      </c>
      <c r="H194" s="19">
        <f>H195+H212+H225+H242+H264+H287</f>
        <v>2934745.3999999999</v>
      </c>
      <c r="I194" s="15"/>
      <c r="J194" s="15"/>
    </row>
    <row r="195" ht="47.25">
      <c r="A195" s="8" t="s">
        <v>165</v>
      </c>
      <c r="B195" s="9"/>
      <c r="C195" s="8"/>
      <c r="D195" s="8"/>
      <c r="E195" s="20" t="s">
        <v>166</v>
      </c>
      <c r="F195" s="21">
        <f>F196+F199+F206+F209</f>
        <v>295139</v>
      </c>
      <c r="G195" s="21">
        <f>G196+G199+G206+G209</f>
        <v>318371.10000000003</v>
      </c>
      <c r="H195" s="21">
        <f>H196+H199+H206+H209</f>
        <v>332952.10000000003</v>
      </c>
      <c r="I195" s="1"/>
      <c r="J195" s="1"/>
    </row>
    <row r="196" ht="47.25">
      <c r="A196" s="8" t="s">
        <v>167</v>
      </c>
      <c r="B196" s="9"/>
      <c r="C196" s="8"/>
      <c r="D196" s="8"/>
      <c r="E196" s="20" t="s">
        <v>132</v>
      </c>
      <c r="F196" s="21">
        <f t="shared" ref="F196:F197" si="27">F197</f>
        <v>139742.5</v>
      </c>
      <c r="G196" s="21">
        <f t="shared" ref="G196:G197" si="28">G197</f>
        <v>139742.5</v>
      </c>
      <c r="H196" s="21">
        <f t="shared" ref="H196:H197" si="29">H197</f>
        <v>139742.5</v>
      </c>
      <c r="I196" s="1"/>
      <c r="J196" s="1"/>
    </row>
    <row r="197" ht="47.25">
      <c r="A197" s="8" t="s">
        <v>167</v>
      </c>
      <c r="B197" s="9" t="s">
        <v>38</v>
      </c>
      <c r="C197" s="8"/>
      <c r="D197" s="8"/>
      <c r="E197" s="20" t="s">
        <v>39</v>
      </c>
      <c r="F197" s="21">
        <f t="shared" si="27"/>
        <v>139742.5</v>
      </c>
      <c r="G197" s="21">
        <f t="shared" si="28"/>
        <v>139742.5</v>
      </c>
      <c r="H197" s="21">
        <f t="shared" si="29"/>
        <v>139742.5</v>
      </c>
      <c r="I197" s="1"/>
      <c r="J197" s="1"/>
    </row>
    <row r="198">
      <c r="A198" s="8" t="s">
        <v>167</v>
      </c>
      <c r="B198" s="9">
        <v>600</v>
      </c>
      <c r="C198" s="8" t="s">
        <v>54</v>
      </c>
      <c r="D198" s="8" t="s">
        <v>23</v>
      </c>
      <c r="E198" s="20" t="s">
        <v>55</v>
      </c>
      <c r="F198" s="21">
        <v>139742.5</v>
      </c>
      <c r="G198" s="21">
        <v>139742.5</v>
      </c>
      <c r="H198" s="21">
        <v>139742.5</v>
      </c>
      <c r="I198" s="1"/>
      <c r="J198" s="1"/>
    </row>
    <row r="199" ht="31.5">
      <c r="A199" s="8" t="s">
        <v>168</v>
      </c>
      <c r="B199" s="9"/>
      <c r="C199" s="8"/>
      <c r="D199" s="8"/>
      <c r="E199" s="20" t="s">
        <v>169</v>
      </c>
      <c r="F199" s="21">
        <f>F200+F202+F204</f>
        <v>132232.79999999999</v>
      </c>
      <c r="G199" s="21">
        <f>G200+G202+G204</f>
        <v>161971.39999999999</v>
      </c>
      <c r="H199" s="21">
        <f>H200+H202+H204</f>
        <v>170045.90000000002</v>
      </c>
      <c r="I199" s="1"/>
      <c r="J199" s="1"/>
    </row>
    <row r="200" ht="31.5">
      <c r="A200" s="8" t="s">
        <v>168</v>
      </c>
      <c r="B200" s="9" t="s">
        <v>46</v>
      </c>
      <c r="C200" s="8"/>
      <c r="D200" s="8"/>
      <c r="E200" s="20" t="s">
        <v>47</v>
      </c>
      <c r="F200" s="21">
        <f>F201</f>
        <v>36851.900000000001</v>
      </c>
      <c r="G200" s="21">
        <f>G201</f>
        <v>36128.199999999997</v>
      </c>
      <c r="H200" s="21">
        <f>H201</f>
        <v>36129.199999999997</v>
      </c>
      <c r="I200" s="1"/>
      <c r="J200" s="1"/>
    </row>
    <row r="201">
      <c r="A201" s="8" t="s">
        <v>168</v>
      </c>
      <c r="B201" s="9">
        <v>200</v>
      </c>
      <c r="C201" s="8" t="s">
        <v>54</v>
      </c>
      <c r="D201" s="8" t="s">
        <v>23</v>
      </c>
      <c r="E201" s="20" t="s">
        <v>55</v>
      </c>
      <c r="F201" s="21">
        <v>36851.900000000001</v>
      </c>
      <c r="G201" s="21">
        <v>36128.199999999997</v>
      </c>
      <c r="H201" s="21">
        <v>36129.199999999997</v>
      </c>
      <c r="I201" s="1"/>
      <c r="J201" s="1"/>
    </row>
    <row r="202" ht="31.5">
      <c r="A202" s="8" t="s">
        <v>168</v>
      </c>
      <c r="B202" s="9" t="s">
        <v>170</v>
      </c>
      <c r="C202" s="8"/>
      <c r="D202" s="8"/>
      <c r="E202" s="20" t="s">
        <v>171</v>
      </c>
      <c r="F202" s="21">
        <f>F203</f>
        <v>1034.5</v>
      </c>
      <c r="G202" s="21">
        <f>G203</f>
        <v>1034.5</v>
      </c>
      <c r="H202" s="21">
        <f>H203</f>
        <v>1034.5</v>
      </c>
      <c r="I202" s="1"/>
      <c r="J202" s="1"/>
    </row>
    <row r="203">
      <c r="A203" s="8" t="s">
        <v>168</v>
      </c>
      <c r="B203" s="9">
        <v>300</v>
      </c>
      <c r="C203" s="8" t="s">
        <v>54</v>
      </c>
      <c r="D203" s="8" t="s">
        <v>23</v>
      </c>
      <c r="E203" s="20" t="s">
        <v>55</v>
      </c>
      <c r="F203" s="21">
        <v>1034.5</v>
      </c>
      <c r="G203" s="21">
        <v>1034.5</v>
      </c>
      <c r="H203" s="21">
        <v>1034.5</v>
      </c>
      <c r="I203" s="1"/>
      <c r="J203" s="1"/>
    </row>
    <row r="204" ht="47.25">
      <c r="A204" s="8" t="s">
        <v>168</v>
      </c>
      <c r="B204" s="9" t="s">
        <v>38</v>
      </c>
      <c r="C204" s="8"/>
      <c r="D204" s="8"/>
      <c r="E204" s="20" t="s">
        <v>39</v>
      </c>
      <c r="F204" s="21">
        <f>F205</f>
        <v>94346.399999999994</v>
      </c>
      <c r="G204" s="21">
        <f>G205</f>
        <v>124808.7</v>
      </c>
      <c r="H204" s="21">
        <f>H205</f>
        <v>132882.20000000001</v>
      </c>
      <c r="I204" s="1"/>
      <c r="J204" s="1"/>
    </row>
    <row r="205">
      <c r="A205" s="8" t="s">
        <v>168</v>
      </c>
      <c r="B205" s="9">
        <v>600</v>
      </c>
      <c r="C205" s="8" t="s">
        <v>54</v>
      </c>
      <c r="D205" s="8" t="s">
        <v>23</v>
      </c>
      <c r="E205" s="20" t="s">
        <v>55</v>
      </c>
      <c r="F205" s="21">
        <v>94346.399999999994</v>
      </c>
      <c r="G205" s="21">
        <v>124808.7</v>
      </c>
      <c r="H205" s="21">
        <v>132882.20000000001</v>
      </c>
      <c r="I205" s="1"/>
      <c r="J205" s="1"/>
    </row>
    <row r="206" ht="31.5">
      <c r="A206" s="8" t="s">
        <v>172</v>
      </c>
      <c r="B206" s="9"/>
      <c r="C206" s="8"/>
      <c r="D206" s="8"/>
      <c r="E206" s="20" t="s">
        <v>173</v>
      </c>
      <c r="F206" s="21">
        <f t="shared" ref="F206:F210" si="30">F207</f>
        <v>16657.200000000001</v>
      </c>
      <c r="G206" s="21">
        <f t="shared" ref="G206:G210" si="31">G207</f>
        <v>16657.200000000001</v>
      </c>
      <c r="H206" s="21">
        <f t="shared" ref="H206:H210" si="32">H207</f>
        <v>16657.200000000001</v>
      </c>
      <c r="I206" s="1"/>
      <c r="J206" s="1"/>
    </row>
    <row r="207" ht="47.25">
      <c r="A207" s="8" t="s">
        <v>172</v>
      </c>
      <c r="B207" s="9" t="s">
        <v>38</v>
      </c>
      <c r="C207" s="8"/>
      <c r="D207" s="8"/>
      <c r="E207" s="20" t="s">
        <v>39</v>
      </c>
      <c r="F207" s="21">
        <f t="shared" si="30"/>
        <v>16657.200000000001</v>
      </c>
      <c r="G207" s="21">
        <f t="shared" si="31"/>
        <v>16657.200000000001</v>
      </c>
      <c r="H207" s="21">
        <f t="shared" si="32"/>
        <v>16657.200000000001</v>
      </c>
      <c r="I207" s="1"/>
      <c r="J207" s="1"/>
    </row>
    <row r="208">
      <c r="A208" s="8" t="s">
        <v>172</v>
      </c>
      <c r="B208" s="9">
        <v>600</v>
      </c>
      <c r="C208" s="8" t="s">
        <v>54</v>
      </c>
      <c r="D208" s="8" t="s">
        <v>23</v>
      </c>
      <c r="E208" s="20" t="s">
        <v>55</v>
      </c>
      <c r="F208" s="21">
        <v>16657.200000000001</v>
      </c>
      <c r="G208" s="21">
        <v>16657.200000000001</v>
      </c>
      <c r="H208" s="21">
        <v>16657.200000000001</v>
      </c>
      <c r="I208" s="1"/>
      <c r="J208" s="1"/>
    </row>
    <row r="209" ht="31.5">
      <c r="A209" s="8" t="s">
        <v>174</v>
      </c>
      <c r="B209" s="9"/>
      <c r="C209" s="8"/>
      <c r="D209" s="8"/>
      <c r="E209" s="20" t="s">
        <v>173</v>
      </c>
      <c r="F209" s="21">
        <f t="shared" si="30"/>
        <v>6506.5</v>
      </c>
      <c r="G209" s="21">
        <f t="shared" si="31"/>
        <v>0</v>
      </c>
      <c r="H209" s="21">
        <f t="shared" si="32"/>
        <v>6506.5</v>
      </c>
      <c r="I209" s="1"/>
      <c r="J209" s="1"/>
    </row>
    <row r="210" ht="47.25">
      <c r="A210" s="8" t="s">
        <v>174</v>
      </c>
      <c r="B210" s="9" t="s">
        <v>38</v>
      </c>
      <c r="C210" s="8"/>
      <c r="D210" s="8"/>
      <c r="E210" s="20" t="s">
        <v>39</v>
      </c>
      <c r="F210" s="21">
        <f t="shared" si="30"/>
        <v>6506.5</v>
      </c>
      <c r="G210" s="21">
        <f t="shared" si="31"/>
        <v>0</v>
      </c>
      <c r="H210" s="21">
        <f t="shared" si="32"/>
        <v>6506.5</v>
      </c>
      <c r="I210" s="1"/>
      <c r="J210" s="1"/>
    </row>
    <row r="211">
      <c r="A211" s="8" t="s">
        <v>174</v>
      </c>
      <c r="B211" s="9">
        <v>600</v>
      </c>
      <c r="C211" s="8" t="s">
        <v>54</v>
      </c>
      <c r="D211" s="8" t="s">
        <v>23</v>
      </c>
      <c r="E211" s="20" t="s">
        <v>55</v>
      </c>
      <c r="F211" s="21">
        <v>6506.5</v>
      </c>
      <c r="G211" s="21">
        <v>0</v>
      </c>
      <c r="H211" s="21">
        <v>6506.5</v>
      </c>
      <c r="I211" s="1"/>
      <c r="J211" s="1"/>
    </row>
    <row r="212" ht="47.25">
      <c r="A212" s="8" t="s">
        <v>175</v>
      </c>
      <c r="B212" s="9"/>
      <c r="C212" s="8"/>
      <c r="D212" s="8"/>
      <c r="E212" s="20" t="s">
        <v>176</v>
      </c>
      <c r="F212" s="21">
        <f>F213+F216+F219+F222</f>
        <v>1096394.5999999999</v>
      </c>
      <c r="G212" s="21">
        <f>G213+G216+G219+G222</f>
        <v>1108136.8999999999</v>
      </c>
      <c r="H212" s="21">
        <f>H213+H216+H219+H222</f>
        <v>1108136.8999999999</v>
      </c>
      <c r="I212" s="1"/>
      <c r="J212" s="1"/>
    </row>
    <row r="213" ht="47.25">
      <c r="A213" s="8" t="s">
        <v>177</v>
      </c>
      <c r="B213" s="9"/>
      <c r="C213" s="8"/>
      <c r="D213" s="8"/>
      <c r="E213" s="20" t="s">
        <v>132</v>
      </c>
      <c r="F213" s="21">
        <f t="shared" ref="F213:F223" si="33">F214</f>
        <v>740515.90000000002</v>
      </c>
      <c r="G213" s="21">
        <f t="shared" ref="G213:G223" si="34">G214</f>
        <v>752159.09999999998</v>
      </c>
      <c r="H213" s="21">
        <f t="shared" ref="H213:H223" si="35">H214</f>
        <v>752159.09999999998</v>
      </c>
      <c r="I213" s="1"/>
      <c r="J213" s="1"/>
    </row>
    <row r="214" ht="47.25">
      <c r="A214" s="8" t="s">
        <v>177</v>
      </c>
      <c r="B214" s="9" t="s">
        <v>38</v>
      </c>
      <c r="C214" s="8"/>
      <c r="D214" s="8"/>
      <c r="E214" s="20" t="s">
        <v>39</v>
      </c>
      <c r="F214" s="21">
        <f t="shared" si="33"/>
        <v>740515.90000000002</v>
      </c>
      <c r="G214" s="21">
        <f t="shared" si="34"/>
        <v>752159.09999999998</v>
      </c>
      <c r="H214" s="21">
        <f t="shared" si="35"/>
        <v>752159.09999999998</v>
      </c>
      <c r="I214" s="1"/>
      <c r="J214" s="1"/>
    </row>
    <row r="215">
      <c r="A215" s="8" t="s">
        <v>177</v>
      </c>
      <c r="B215" s="9">
        <v>600</v>
      </c>
      <c r="C215" s="8" t="s">
        <v>54</v>
      </c>
      <c r="D215" s="8" t="s">
        <v>23</v>
      </c>
      <c r="E215" s="20" t="s">
        <v>55</v>
      </c>
      <c r="F215" s="21">
        <v>740515.90000000002</v>
      </c>
      <c r="G215" s="21">
        <v>752159.09999999998</v>
      </c>
      <c r="H215" s="21">
        <v>752159.09999999998</v>
      </c>
      <c r="I215" s="1"/>
      <c r="J215" s="1"/>
    </row>
    <row r="216" ht="47.25">
      <c r="A216" s="8" t="s">
        <v>178</v>
      </c>
      <c r="B216" s="9"/>
      <c r="C216" s="8"/>
      <c r="D216" s="8"/>
      <c r="E216" s="20" t="s">
        <v>179</v>
      </c>
      <c r="F216" s="21">
        <f t="shared" si="33"/>
        <v>15996.5</v>
      </c>
      <c r="G216" s="21">
        <f t="shared" si="34"/>
        <v>16095.6</v>
      </c>
      <c r="H216" s="21">
        <f t="shared" si="35"/>
        <v>16095.6</v>
      </c>
      <c r="I216" s="1"/>
      <c r="J216" s="1"/>
    </row>
    <row r="217" ht="47.25">
      <c r="A217" s="8" t="s">
        <v>178</v>
      </c>
      <c r="B217" s="9" t="s">
        <v>38</v>
      </c>
      <c r="C217" s="8"/>
      <c r="D217" s="8"/>
      <c r="E217" s="20" t="s">
        <v>39</v>
      </c>
      <c r="F217" s="21">
        <f t="shared" si="33"/>
        <v>15996.5</v>
      </c>
      <c r="G217" s="21">
        <f t="shared" si="34"/>
        <v>16095.6</v>
      </c>
      <c r="H217" s="21">
        <f t="shared" si="35"/>
        <v>16095.6</v>
      </c>
      <c r="I217" s="1"/>
      <c r="J217" s="1"/>
    </row>
    <row r="218">
      <c r="A218" s="8" t="s">
        <v>178</v>
      </c>
      <c r="B218" s="9">
        <v>600</v>
      </c>
      <c r="C218" s="8" t="s">
        <v>54</v>
      </c>
      <c r="D218" s="8" t="s">
        <v>23</v>
      </c>
      <c r="E218" s="20" t="s">
        <v>55</v>
      </c>
      <c r="F218" s="21">
        <v>15996.5</v>
      </c>
      <c r="G218" s="21">
        <v>16095.6</v>
      </c>
      <c r="H218" s="21">
        <v>16095.6</v>
      </c>
      <c r="I218" s="1"/>
      <c r="J218" s="1"/>
    </row>
    <row r="219">
      <c r="A219" s="8" t="s">
        <v>180</v>
      </c>
      <c r="B219" s="9"/>
      <c r="C219" s="8"/>
      <c r="D219" s="8"/>
      <c r="E219" s="20" t="s">
        <v>181</v>
      </c>
      <c r="F219" s="21">
        <f t="shared" si="33"/>
        <v>321759.79999999999</v>
      </c>
      <c r="G219" s="21">
        <f t="shared" si="34"/>
        <v>321759.79999999999</v>
      </c>
      <c r="H219" s="21">
        <f t="shared" si="35"/>
        <v>321759.79999999999</v>
      </c>
      <c r="I219" s="1"/>
      <c r="J219" s="1"/>
    </row>
    <row r="220" ht="47.25">
      <c r="A220" s="8" t="s">
        <v>180</v>
      </c>
      <c r="B220" s="9" t="s">
        <v>38</v>
      </c>
      <c r="C220" s="8"/>
      <c r="D220" s="8"/>
      <c r="E220" s="20" t="s">
        <v>39</v>
      </c>
      <c r="F220" s="21">
        <f t="shared" si="33"/>
        <v>321759.79999999999</v>
      </c>
      <c r="G220" s="21">
        <f t="shared" si="34"/>
        <v>321759.79999999999</v>
      </c>
      <c r="H220" s="21">
        <f t="shared" si="35"/>
        <v>321759.79999999999</v>
      </c>
      <c r="I220" s="1"/>
      <c r="J220" s="1"/>
    </row>
    <row r="221">
      <c r="A221" s="8" t="s">
        <v>180</v>
      </c>
      <c r="B221" s="9">
        <v>600</v>
      </c>
      <c r="C221" s="8" t="s">
        <v>54</v>
      </c>
      <c r="D221" s="8" t="s">
        <v>23</v>
      </c>
      <c r="E221" s="20" t="s">
        <v>55</v>
      </c>
      <c r="F221" s="21">
        <v>321759.79999999999</v>
      </c>
      <c r="G221" s="21">
        <v>321759.79999999999</v>
      </c>
      <c r="H221" s="21">
        <v>321759.79999999999</v>
      </c>
      <c r="I221" s="1"/>
      <c r="J221" s="1"/>
    </row>
    <row r="222" ht="63">
      <c r="A222" s="8" t="s">
        <v>182</v>
      </c>
      <c r="B222" s="9"/>
      <c r="C222" s="8"/>
      <c r="D222" s="8"/>
      <c r="E222" s="20" t="s">
        <v>183</v>
      </c>
      <c r="F222" s="21">
        <f t="shared" si="33"/>
        <v>18122.400000000001</v>
      </c>
      <c r="G222" s="21">
        <f t="shared" si="34"/>
        <v>18122.400000000001</v>
      </c>
      <c r="H222" s="21">
        <f t="shared" si="35"/>
        <v>18122.400000000001</v>
      </c>
      <c r="I222" s="1"/>
      <c r="J222" s="1"/>
    </row>
    <row r="223" ht="47.25">
      <c r="A223" s="8" t="s">
        <v>182</v>
      </c>
      <c r="B223" s="9" t="s">
        <v>38</v>
      </c>
      <c r="C223" s="8"/>
      <c r="D223" s="8"/>
      <c r="E223" s="20" t="s">
        <v>39</v>
      </c>
      <c r="F223" s="21">
        <f t="shared" si="33"/>
        <v>18122.400000000001</v>
      </c>
      <c r="G223" s="21">
        <f t="shared" si="34"/>
        <v>18122.400000000001</v>
      </c>
      <c r="H223" s="21">
        <f t="shared" si="35"/>
        <v>18122.400000000001</v>
      </c>
      <c r="I223" s="1"/>
      <c r="J223" s="1"/>
    </row>
    <row r="224">
      <c r="A224" s="8" t="s">
        <v>182</v>
      </c>
      <c r="B224" s="9">
        <v>600</v>
      </c>
      <c r="C224" s="8" t="s">
        <v>54</v>
      </c>
      <c r="D224" s="8" t="s">
        <v>23</v>
      </c>
      <c r="E224" s="20" t="s">
        <v>55</v>
      </c>
      <c r="F224" s="21">
        <v>18122.400000000001</v>
      </c>
      <c r="G224" s="21">
        <v>18122.400000000001</v>
      </c>
      <c r="H224" s="21">
        <v>18122.400000000001</v>
      </c>
      <c r="I224" s="1"/>
      <c r="J224" s="1"/>
    </row>
    <row r="225" ht="47.25">
      <c r="A225" s="8" t="s">
        <v>184</v>
      </c>
      <c r="B225" s="9"/>
      <c r="C225" s="8"/>
      <c r="D225" s="8"/>
      <c r="E225" s="20" t="s">
        <v>185</v>
      </c>
      <c r="F225" s="21">
        <f>F226+F229+F234</f>
        <v>511807.89999999997</v>
      </c>
      <c r="G225" s="21">
        <f>G226+G229+G234</f>
        <v>845869.69999999995</v>
      </c>
      <c r="H225" s="21">
        <f>H226+H229+H234</f>
        <v>250533.5</v>
      </c>
      <c r="I225" s="1"/>
      <c r="J225" s="1"/>
    </row>
    <row r="226">
      <c r="A226" s="8" t="s">
        <v>186</v>
      </c>
      <c r="B226" s="9"/>
      <c r="C226" s="8"/>
      <c r="D226" s="8"/>
      <c r="E226" s="20" t="s">
        <v>187</v>
      </c>
      <c r="F226" s="21">
        <f t="shared" ref="F226:F229" si="36">F227</f>
        <v>62332.300000000003</v>
      </c>
      <c r="G226" s="21">
        <f t="shared" ref="G226:G229" si="37">G227</f>
        <v>59862.599999999999</v>
      </c>
      <c r="H226" s="21">
        <f t="shared" ref="H226:H229" si="38">H227</f>
        <v>26474.099999999999</v>
      </c>
      <c r="I226" s="1"/>
      <c r="J226" s="1"/>
    </row>
    <row r="227" ht="47.25">
      <c r="A227" s="8" t="s">
        <v>186</v>
      </c>
      <c r="B227" s="9" t="s">
        <v>38</v>
      </c>
      <c r="C227" s="8"/>
      <c r="D227" s="8"/>
      <c r="E227" s="20" t="s">
        <v>39</v>
      </c>
      <c r="F227" s="21">
        <f t="shared" si="36"/>
        <v>62332.300000000003</v>
      </c>
      <c r="G227" s="21">
        <f t="shared" si="37"/>
        <v>59862.599999999999</v>
      </c>
      <c r="H227" s="21">
        <f t="shared" si="38"/>
        <v>26474.099999999999</v>
      </c>
      <c r="I227" s="1"/>
      <c r="J227" s="1"/>
    </row>
    <row r="228">
      <c r="A228" s="8" t="s">
        <v>186</v>
      </c>
      <c r="B228" s="9">
        <v>600</v>
      </c>
      <c r="C228" s="8" t="s">
        <v>54</v>
      </c>
      <c r="D228" s="8" t="s">
        <v>23</v>
      </c>
      <c r="E228" s="20" t="s">
        <v>55</v>
      </c>
      <c r="F228" s="21">
        <v>62332.300000000003</v>
      </c>
      <c r="G228" s="21">
        <v>59862.599999999999</v>
      </c>
      <c r="H228" s="21">
        <v>26474.099999999999</v>
      </c>
      <c r="I228" s="1"/>
      <c r="J228" s="1"/>
    </row>
    <row r="229" ht="31.5">
      <c r="A229" s="8" t="s">
        <v>188</v>
      </c>
      <c r="B229" s="9"/>
      <c r="C229" s="8"/>
      <c r="D229" s="8"/>
      <c r="E229" s="20" t="s">
        <v>189</v>
      </c>
      <c r="F229" s="21">
        <f t="shared" si="36"/>
        <v>9786.3999999999996</v>
      </c>
      <c r="G229" s="21">
        <f t="shared" si="37"/>
        <v>9786.3999999999996</v>
      </c>
      <c r="H229" s="21">
        <f t="shared" si="38"/>
        <v>9786.3999999999996</v>
      </c>
      <c r="I229" s="1"/>
      <c r="J229" s="1"/>
    </row>
    <row r="230" ht="47.25">
      <c r="A230" s="8" t="s">
        <v>188</v>
      </c>
      <c r="B230" s="9" t="s">
        <v>38</v>
      </c>
      <c r="C230" s="8"/>
      <c r="D230" s="8"/>
      <c r="E230" s="20" t="s">
        <v>39</v>
      </c>
      <c r="F230" s="21">
        <f>F231+F233+F232</f>
        <v>9786.3999999999996</v>
      </c>
      <c r="G230" s="21">
        <f>G231+G233+G232</f>
        <v>9786.3999999999996</v>
      </c>
      <c r="H230" s="21">
        <f>H231+H233+H232</f>
        <v>9786.3999999999996</v>
      </c>
      <c r="I230" s="1"/>
      <c r="J230" s="1"/>
    </row>
    <row r="231">
      <c r="A231" s="8" t="s">
        <v>188</v>
      </c>
      <c r="B231" s="9">
        <v>600</v>
      </c>
      <c r="C231" s="8" t="s">
        <v>50</v>
      </c>
      <c r="D231" s="8" t="s">
        <v>85</v>
      </c>
      <c r="E231" s="20" t="s">
        <v>190</v>
      </c>
      <c r="F231" s="21">
        <v>2149.5</v>
      </c>
      <c r="G231" s="21">
        <v>2149.5</v>
      </c>
      <c r="H231" s="21">
        <v>2149.5</v>
      </c>
      <c r="I231" s="1"/>
      <c r="J231" s="1"/>
    </row>
    <row r="232">
      <c r="A232" s="8" t="s">
        <v>188</v>
      </c>
      <c r="B232" s="9">
        <v>600</v>
      </c>
      <c r="C232" s="8" t="s">
        <v>50</v>
      </c>
      <c r="D232" s="8" t="s">
        <v>50</v>
      </c>
      <c r="E232" s="20" t="s">
        <v>51</v>
      </c>
      <c r="F232" s="21">
        <v>702.5</v>
      </c>
      <c r="G232" s="21">
        <v>702.5</v>
      </c>
      <c r="H232" s="21">
        <v>702.5</v>
      </c>
      <c r="I232" s="1"/>
      <c r="J232" s="1"/>
    </row>
    <row r="233">
      <c r="A233" s="8" t="s">
        <v>188</v>
      </c>
      <c r="B233" s="9">
        <v>600</v>
      </c>
      <c r="C233" s="8" t="s">
        <v>54</v>
      </c>
      <c r="D233" s="8" t="s">
        <v>23</v>
      </c>
      <c r="E233" s="20" t="s">
        <v>55</v>
      </c>
      <c r="F233" s="21">
        <v>6934.3999999999996</v>
      </c>
      <c r="G233" s="21">
        <v>6934.3999999999996</v>
      </c>
      <c r="H233" s="21">
        <v>6934.3999999999996</v>
      </c>
      <c r="I233" s="1"/>
      <c r="J233" s="1"/>
    </row>
    <row r="234" ht="47.25">
      <c r="A234" s="8" t="s">
        <v>191</v>
      </c>
      <c r="B234" s="9"/>
      <c r="C234" s="8"/>
      <c r="D234" s="8"/>
      <c r="E234" s="20" t="s">
        <v>192</v>
      </c>
      <c r="F234" s="21">
        <f>F238+F235</f>
        <v>439689.19999999995</v>
      </c>
      <c r="G234" s="21">
        <f>G238+G235</f>
        <v>776220.69999999995</v>
      </c>
      <c r="H234" s="21">
        <f>H238+H235</f>
        <v>214273</v>
      </c>
      <c r="I234" s="1"/>
      <c r="J234" s="1"/>
    </row>
    <row r="235" ht="31.5">
      <c r="A235" s="8" t="s">
        <v>191</v>
      </c>
      <c r="B235" s="9" t="s">
        <v>46</v>
      </c>
      <c r="C235" s="8"/>
      <c r="D235" s="8"/>
      <c r="E235" s="20" t="s">
        <v>47</v>
      </c>
      <c r="F235" s="21">
        <f>F237+F236</f>
        <v>0</v>
      </c>
      <c r="G235" s="21">
        <f>G237+G236</f>
        <v>470527.10000000003</v>
      </c>
      <c r="H235" s="21">
        <f>H237+H236</f>
        <v>0</v>
      </c>
      <c r="I235" s="1"/>
      <c r="J235" s="1"/>
    </row>
    <row r="236">
      <c r="A236" s="8" t="s">
        <v>191</v>
      </c>
      <c r="B236" s="9" t="s">
        <v>46</v>
      </c>
      <c r="C236" s="8" t="s">
        <v>50</v>
      </c>
      <c r="D236" s="8" t="s">
        <v>85</v>
      </c>
      <c r="E236" s="20" t="s">
        <v>190</v>
      </c>
      <c r="F236" s="21"/>
      <c r="G236" s="21">
        <v>309447.90000000002</v>
      </c>
      <c r="H236" s="21"/>
      <c r="I236" s="1"/>
      <c r="J236" s="1"/>
    </row>
    <row r="237">
      <c r="A237" s="8" t="s">
        <v>191</v>
      </c>
      <c r="B237" s="9" t="s">
        <v>46</v>
      </c>
      <c r="C237" s="8" t="s">
        <v>54</v>
      </c>
      <c r="D237" s="8" t="s">
        <v>23</v>
      </c>
      <c r="E237" s="20" t="s">
        <v>55</v>
      </c>
      <c r="F237" s="21"/>
      <c r="G237" s="21">
        <v>161079.20000000001</v>
      </c>
      <c r="H237" s="21"/>
      <c r="I237" s="1"/>
      <c r="J237" s="1"/>
    </row>
    <row r="238" ht="47.25">
      <c r="A238" s="8" t="s">
        <v>191</v>
      </c>
      <c r="B238" s="9" t="s">
        <v>38</v>
      </c>
      <c r="C238" s="8"/>
      <c r="D238" s="8"/>
      <c r="E238" s="20" t="s">
        <v>39</v>
      </c>
      <c r="F238" s="21">
        <f>F239+F241+F240</f>
        <v>439689.19999999995</v>
      </c>
      <c r="G238" s="21">
        <f>G239+G241+G240</f>
        <v>305693.59999999998</v>
      </c>
      <c r="H238" s="21">
        <f>H239+H241+H240</f>
        <v>214273</v>
      </c>
      <c r="I238" s="1"/>
      <c r="J238" s="1"/>
    </row>
    <row r="239">
      <c r="A239" s="8" t="s">
        <v>191</v>
      </c>
      <c r="B239" s="9" t="s">
        <v>38</v>
      </c>
      <c r="C239" s="8" t="s">
        <v>50</v>
      </c>
      <c r="D239" s="8" t="s">
        <v>85</v>
      </c>
      <c r="E239" s="20" t="s">
        <v>190</v>
      </c>
      <c r="F239" s="21">
        <v>200716.39999999999</v>
      </c>
      <c r="G239" s="21">
        <v>186241.10000000001</v>
      </c>
      <c r="H239" s="21">
        <v>110303.39999999999</v>
      </c>
      <c r="I239" s="1"/>
      <c r="J239" s="1"/>
    </row>
    <row r="240">
      <c r="A240" s="8" t="s">
        <v>191</v>
      </c>
      <c r="B240" s="9" t="s">
        <v>38</v>
      </c>
      <c r="C240" s="8" t="s">
        <v>50</v>
      </c>
      <c r="D240" s="8" t="s">
        <v>50</v>
      </c>
      <c r="E240" s="20" t="s">
        <v>51</v>
      </c>
      <c r="F240" s="21">
        <v>3950</v>
      </c>
      <c r="G240" s="21"/>
      <c r="H240" s="21"/>
      <c r="I240" s="1"/>
      <c r="J240" s="1"/>
    </row>
    <row r="241">
      <c r="A241" s="8" t="s">
        <v>191</v>
      </c>
      <c r="B241" s="9" t="s">
        <v>38</v>
      </c>
      <c r="C241" s="8" t="s">
        <v>54</v>
      </c>
      <c r="D241" s="8" t="s">
        <v>23</v>
      </c>
      <c r="E241" s="20" t="s">
        <v>55</v>
      </c>
      <c r="F241" s="21">
        <v>235022.79999999999</v>
      </c>
      <c r="G241" s="21">
        <v>119452.5</v>
      </c>
      <c r="H241" s="21">
        <v>103969.60000000001</v>
      </c>
      <c r="I241" s="1"/>
      <c r="J241" s="1"/>
    </row>
    <row r="242" ht="31.5">
      <c r="A242" s="8" t="s">
        <v>193</v>
      </c>
      <c r="B242" s="9"/>
      <c r="C242" s="8"/>
      <c r="D242" s="8"/>
      <c r="E242" s="20" t="s">
        <v>194</v>
      </c>
      <c r="F242" s="21">
        <f>F243+F246+F254+F257+F261</f>
        <v>951059.70000000007</v>
      </c>
      <c r="G242" s="21">
        <f>G243+G246+G254+G257+G261</f>
        <v>980356.20000000007</v>
      </c>
      <c r="H242" s="21">
        <f>H243+H246+H254+H257+H261</f>
        <v>980356.20000000007</v>
      </c>
      <c r="I242" s="1"/>
      <c r="J242" s="1"/>
    </row>
    <row r="243" ht="47.25">
      <c r="A243" s="8" t="s">
        <v>195</v>
      </c>
      <c r="B243" s="9"/>
      <c r="C243" s="8"/>
      <c r="D243" s="8"/>
      <c r="E243" s="20" t="s">
        <v>132</v>
      </c>
      <c r="F243" s="21">
        <f t="shared" ref="F243:F244" si="39">F244</f>
        <v>912292.59999999998</v>
      </c>
      <c r="G243" s="21">
        <f t="shared" ref="G243:G244" si="40">G244</f>
        <v>947391.40000000002</v>
      </c>
      <c r="H243" s="21">
        <f t="shared" ref="H243:H244" si="41">H244</f>
        <v>947391.40000000002</v>
      </c>
      <c r="I243" s="1"/>
      <c r="J243" s="1"/>
    </row>
    <row r="244" ht="47.25">
      <c r="A244" s="8" t="s">
        <v>195</v>
      </c>
      <c r="B244" s="9" t="s">
        <v>38</v>
      </c>
      <c r="C244" s="8"/>
      <c r="D244" s="8"/>
      <c r="E244" s="20" t="s">
        <v>39</v>
      </c>
      <c r="F244" s="21">
        <f t="shared" si="39"/>
        <v>912292.59999999998</v>
      </c>
      <c r="G244" s="21">
        <f t="shared" si="40"/>
        <v>947391.40000000002</v>
      </c>
      <c r="H244" s="21">
        <f t="shared" si="41"/>
        <v>947391.40000000002</v>
      </c>
      <c r="I244" s="1"/>
      <c r="J244" s="1"/>
    </row>
    <row r="245">
      <c r="A245" s="8" t="s">
        <v>195</v>
      </c>
      <c r="B245" s="9">
        <v>600</v>
      </c>
      <c r="C245" s="8" t="s">
        <v>50</v>
      </c>
      <c r="D245" s="8" t="s">
        <v>85</v>
      </c>
      <c r="E245" s="20" t="s">
        <v>190</v>
      </c>
      <c r="F245" s="21">
        <v>912292.59999999998</v>
      </c>
      <c r="G245" s="21">
        <v>947391.40000000002</v>
      </c>
      <c r="H245" s="21">
        <v>947391.40000000002</v>
      </c>
      <c r="I245" s="1"/>
      <c r="J245" s="1"/>
    </row>
    <row r="246" ht="31.5">
      <c r="A246" s="8" t="s">
        <v>196</v>
      </c>
      <c r="B246" s="9"/>
      <c r="C246" s="8"/>
      <c r="D246" s="8"/>
      <c r="E246" s="20" t="s">
        <v>197</v>
      </c>
      <c r="F246" s="21">
        <f>F247+F249+F251</f>
        <v>5979.3000000000002</v>
      </c>
      <c r="G246" s="21">
        <f>G247+G249+G251</f>
        <v>5979.3000000000002</v>
      </c>
      <c r="H246" s="21">
        <f>H247+H249+H251</f>
        <v>5979.3000000000002</v>
      </c>
      <c r="I246" s="1"/>
      <c r="J246" s="1"/>
    </row>
    <row r="247" ht="31.5">
      <c r="A247" s="8" t="s">
        <v>196</v>
      </c>
      <c r="B247" s="9" t="s">
        <v>46</v>
      </c>
      <c r="C247" s="8"/>
      <c r="D247" s="8"/>
      <c r="E247" s="20" t="s">
        <v>47</v>
      </c>
      <c r="F247" s="21">
        <f>F248</f>
        <v>7</v>
      </c>
      <c r="G247" s="21">
        <f>G248</f>
        <v>7</v>
      </c>
      <c r="H247" s="21">
        <f>H248</f>
        <v>7</v>
      </c>
      <c r="I247" s="1"/>
      <c r="J247" s="1"/>
    </row>
    <row r="248">
      <c r="A248" s="8" t="s">
        <v>196</v>
      </c>
      <c r="B248" s="9">
        <v>200</v>
      </c>
      <c r="C248" s="8" t="s">
        <v>50</v>
      </c>
      <c r="D248" s="8" t="s">
        <v>52</v>
      </c>
      <c r="E248" s="20" t="s">
        <v>53</v>
      </c>
      <c r="F248" s="21">
        <v>7</v>
      </c>
      <c r="G248" s="21">
        <v>7</v>
      </c>
      <c r="H248" s="21">
        <v>7</v>
      </c>
      <c r="I248" s="1"/>
      <c r="J248" s="1"/>
    </row>
    <row r="249" ht="31.5">
      <c r="A249" s="8" t="s">
        <v>196</v>
      </c>
      <c r="B249" s="9" t="s">
        <v>170</v>
      </c>
      <c r="C249" s="8"/>
      <c r="D249" s="8"/>
      <c r="E249" s="20" t="s">
        <v>171</v>
      </c>
      <c r="F249" s="21">
        <f>F250</f>
        <v>220</v>
      </c>
      <c r="G249" s="21">
        <f>G250</f>
        <v>220</v>
      </c>
      <c r="H249" s="21">
        <f>H250</f>
        <v>220</v>
      </c>
      <c r="I249" s="1"/>
      <c r="J249" s="1"/>
    </row>
    <row r="250">
      <c r="A250" s="8" t="s">
        <v>196</v>
      </c>
      <c r="B250" s="9">
        <v>300</v>
      </c>
      <c r="C250" s="8" t="s">
        <v>50</v>
      </c>
      <c r="D250" s="8" t="s">
        <v>52</v>
      </c>
      <c r="E250" s="20" t="s">
        <v>53</v>
      </c>
      <c r="F250" s="21">
        <v>220</v>
      </c>
      <c r="G250" s="21">
        <v>220</v>
      </c>
      <c r="H250" s="21">
        <v>220</v>
      </c>
      <c r="I250" s="1"/>
      <c r="J250" s="1"/>
    </row>
    <row r="251" ht="47.25">
      <c r="A251" s="8" t="s">
        <v>196</v>
      </c>
      <c r="B251" s="9" t="s">
        <v>38</v>
      </c>
      <c r="C251" s="8"/>
      <c r="D251" s="8"/>
      <c r="E251" s="20" t="s">
        <v>39</v>
      </c>
      <c r="F251" s="21">
        <f>F252+F253</f>
        <v>5752.3000000000002</v>
      </c>
      <c r="G251" s="21">
        <f>G252+G253</f>
        <v>5752.3000000000002</v>
      </c>
      <c r="H251" s="21">
        <f>H252+H253</f>
        <v>5752.3000000000002</v>
      </c>
      <c r="I251" s="1"/>
      <c r="J251" s="1"/>
    </row>
    <row r="252">
      <c r="A252" s="8" t="s">
        <v>196</v>
      </c>
      <c r="B252" s="9">
        <v>600</v>
      </c>
      <c r="C252" s="8" t="s">
        <v>50</v>
      </c>
      <c r="D252" s="8" t="s">
        <v>85</v>
      </c>
      <c r="E252" s="20" t="s">
        <v>190</v>
      </c>
      <c r="F252" s="21">
        <v>2560</v>
      </c>
      <c r="G252" s="21">
        <v>2560</v>
      </c>
      <c r="H252" s="21">
        <v>2560</v>
      </c>
      <c r="I252" s="1"/>
      <c r="J252" s="1"/>
    </row>
    <row r="253">
      <c r="A253" s="8" t="s">
        <v>196</v>
      </c>
      <c r="B253" s="9">
        <v>600</v>
      </c>
      <c r="C253" s="8" t="s">
        <v>50</v>
      </c>
      <c r="D253" s="8" t="s">
        <v>52</v>
      </c>
      <c r="E253" s="20" t="s">
        <v>53</v>
      </c>
      <c r="F253" s="21">
        <v>3192.3000000000002</v>
      </c>
      <c r="G253" s="21">
        <v>3192.3000000000002</v>
      </c>
      <c r="H253" s="21">
        <v>3192.3000000000002</v>
      </c>
      <c r="I253" s="1"/>
      <c r="J253" s="1"/>
    </row>
    <row r="254">
      <c r="A254" s="8" t="s">
        <v>198</v>
      </c>
      <c r="B254" s="9"/>
      <c r="C254" s="8"/>
      <c r="D254" s="8"/>
      <c r="E254" s="20" t="s">
        <v>199</v>
      </c>
      <c r="F254" s="21">
        <f t="shared" ref="F254:F257" si="42">F255</f>
        <v>5802.3000000000002</v>
      </c>
      <c r="G254" s="21">
        <f t="shared" ref="G254:G257" si="43">G255</f>
        <v>0</v>
      </c>
      <c r="H254" s="21">
        <f t="shared" ref="H254:H257" si="44">H255</f>
        <v>0</v>
      </c>
      <c r="I254" s="1"/>
      <c r="J254" s="1"/>
    </row>
    <row r="255" ht="47.25">
      <c r="A255" s="8" t="s">
        <v>198</v>
      </c>
      <c r="B255" s="9" t="s">
        <v>38</v>
      </c>
      <c r="C255" s="8"/>
      <c r="D255" s="8"/>
      <c r="E255" s="20" t="s">
        <v>39</v>
      </c>
      <c r="F255" s="21">
        <f t="shared" si="42"/>
        <v>5802.3000000000002</v>
      </c>
      <c r="G255" s="21">
        <f t="shared" si="43"/>
        <v>0</v>
      </c>
      <c r="H255" s="21">
        <f t="shared" si="44"/>
        <v>0</v>
      </c>
      <c r="I255" s="1"/>
      <c r="J255" s="1"/>
    </row>
    <row r="256">
      <c r="A256" s="8" t="s">
        <v>198</v>
      </c>
      <c r="B256" s="9">
        <v>600</v>
      </c>
      <c r="C256" s="8" t="s">
        <v>50</v>
      </c>
      <c r="D256" s="8" t="s">
        <v>85</v>
      </c>
      <c r="E256" s="20" t="s">
        <v>190</v>
      </c>
      <c r="F256" s="21">
        <v>5802.3000000000002</v>
      </c>
      <c r="G256" s="21"/>
      <c r="H256" s="21"/>
      <c r="I256" s="1"/>
      <c r="J256" s="1"/>
    </row>
    <row r="257" ht="63">
      <c r="A257" s="8" t="s">
        <v>200</v>
      </c>
      <c r="B257" s="9"/>
      <c r="C257" s="8"/>
      <c r="D257" s="8"/>
      <c r="E257" s="20" t="s">
        <v>201</v>
      </c>
      <c r="F257" s="21">
        <f t="shared" si="42"/>
        <v>26505.5</v>
      </c>
      <c r="G257" s="21">
        <f t="shared" si="43"/>
        <v>26505.5</v>
      </c>
      <c r="H257" s="21">
        <f t="shared" si="44"/>
        <v>26505.5</v>
      </c>
      <c r="I257" s="1"/>
      <c r="J257" s="1"/>
    </row>
    <row r="258" ht="47.25">
      <c r="A258" s="8" t="s">
        <v>200</v>
      </c>
      <c r="B258" s="9" t="s">
        <v>38</v>
      </c>
      <c r="C258" s="8"/>
      <c r="D258" s="8"/>
      <c r="E258" s="20" t="s">
        <v>39</v>
      </c>
      <c r="F258" s="21">
        <f>F259+F260</f>
        <v>26505.5</v>
      </c>
      <c r="G258" s="21">
        <f>G259+G260</f>
        <v>26505.5</v>
      </c>
      <c r="H258" s="21">
        <f>H259+H260</f>
        <v>26505.5</v>
      </c>
      <c r="I258" s="1"/>
      <c r="J258" s="1"/>
    </row>
    <row r="259">
      <c r="A259" s="8" t="s">
        <v>200</v>
      </c>
      <c r="B259" s="9">
        <v>600</v>
      </c>
      <c r="C259" s="8" t="s">
        <v>50</v>
      </c>
      <c r="D259" s="8" t="s">
        <v>85</v>
      </c>
      <c r="E259" s="20" t="s">
        <v>190</v>
      </c>
      <c r="F259" s="21">
        <v>25605.5</v>
      </c>
      <c r="G259" s="21">
        <v>25605.5</v>
      </c>
      <c r="H259" s="21">
        <v>25605.5</v>
      </c>
      <c r="I259" s="1"/>
      <c r="J259" s="1"/>
    </row>
    <row r="260">
      <c r="A260" s="8" t="s">
        <v>200</v>
      </c>
      <c r="B260" s="9">
        <v>600</v>
      </c>
      <c r="C260" s="8" t="s">
        <v>86</v>
      </c>
      <c r="D260" s="8" t="s">
        <v>85</v>
      </c>
      <c r="E260" s="20" t="s">
        <v>202</v>
      </c>
      <c r="F260" s="21">
        <v>900</v>
      </c>
      <c r="G260" s="21">
        <v>900</v>
      </c>
      <c r="H260" s="21">
        <v>900</v>
      </c>
      <c r="I260" s="1"/>
      <c r="J260" s="1"/>
    </row>
    <row r="261" ht="63">
      <c r="A261" s="8" t="s">
        <v>203</v>
      </c>
      <c r="B261" s="9"/>
      <c r="C261" s="8"/>
      <c r="D261" s="8"/>
      <c r="E261" s="20" t="s">
        <v>204</v>
      </c>
      <c r="F261" s="21">
        <f t="shared" ref="F261:F262" si="45">F262</f>
        <v>480</v>
      </c>
      <c r="G261" s="21">
        <f t="shared" ref="G261:G262" si="46">G262</f>
        <v>480</v>
      </c>
      <c r="H261" s="21">
        <f t="shared" ref="H261:H262" si="47">H262</f>
        <v>480</v>
      </c>
      <c r="I261" s="1"/>
      <c r="J261" s="1"/>
    </row>
    <row r="262" ht="31.5">
      <c r="A262" s="8" t="s">
        <v>203</v>
      </c>
      <c r="B262" s="9" t="s">
        <v>170</v>
      </c>
      <c r="C262" s="8"/>
      <c r="D262" s="8"/>
      <c r="E262" s="20" t="s">
        <v>171</v>
      </c>
      <c r="F262" s="21">
        <f t="shared" si="45"/>
        <v>480</v>
      </c>
      <c r="G262" s="21">
        <f t="shared" si="46"/>
        <v>480</v>
      </c>
      <c r="H262" s="21">
        <f t="shared" si="47"/>
        <v>480</v>
      </c>
      <c r="I262" s="1"/>
      <c r="J262" s="1"/>
    </row>
    <row r="263">
      <c r="A263" s="8" t="s">
        <v>203</v>
      </c>
      <c r="B263" s="9">
        <v>300</v>
      </c>
      <c r="C263" s="8" t="s">
        <v>50</v>
      </c>
      <c r="D263" s="8" t="s">
        <v>52</v>
      </c>
      <c r="E263" s="20" t="s">
        <v>53</v>
      </c>
      <c r="F263" s="21">
        <v>480</v>
      </c>
      <c r="G263" s="21">
        <v>480</v>
      </c>
      <c r="H263" s="21">
        <v>480</v>
      </c>
      <c r="I263" s="1"/>
      <c r="J263" s="1"/>
    </row>
    <row r="264" ht="47.25">
      <c r="A264" s="8" t="s">
        <v>205</v>
      </c>
      <c r="B264" s="9"/>
      <c r="C264" s="8"/>
      <c r="D264" s="8"/>
      <c r="E264" s="20" t="s">
        <v>206</v>
      </c>
      <c r="F264" s="21">
        <f>F265+F268+F271+F274+F281+F284</f>
        <v>75394</v>
      </c>
      <c r="G264" s="21">
        <f>G265+G268+G271+G274+G281+G284</f>
        <v>76004.400000000009</v>
      </c>
      <c r="H264" s="21">
        <f>H265+H268+H271+H274+H281+H284</f>
        <v>76004.400000000009</v>
      </c>
      <c r="I264" s="1"/>
      <c r="J264" s="1"/>
    </row>
    <row r="265" ht="47.25">
      <c r="A265" s="8" t="s">
        <v>207</v>
      </c>
      <c r="B265" s="9"/>
      <c r="C265" s="8"/>
      <c r="D265" s="8"/>
      <c r="E265" s="20" t="s">
        <v>132</v>
      </c>
      <c r="F265" s="21">
        <f t="shared" ref="F265:F272" si="48">F266</f>
        <v>33576.400000000001</v>
      </c>
      <c r="G265" s="21">
        <f t="shared" ref="G265:G272" si="49">G266</f>
        <v>34638.900000000001</v>
      </c>
      <c r="H265" s="21">
        <f t="shared" ref="H265:H272" si="50">H266</f>
        <v>34638.900000000001</v>
      </c>
      <c r="I265" s="1"/>
      <c r="J265" s="1"/>
    </row>
    <row r="266" ht="47.25">
      <c r="A266" s="8" t="s">
        <v>207</v>
      </c>
      <c r="B266" s="9" t="s">
        <v>38</v>
      </c>
      <c r="C266" s="8"/>
      <c r="D266" s="8"/>
      <c r="E266" s="20" t="s">
        <v>39</v>
      </c>
      <c r="F266" s="21">
        <f t="shared" si="48"/>
        <v>33576.400000000001</v>
      </c>
      <c r="G266" s="21">
        <f t="shared" si="49"/>
        <v>34638.900000000001</v>
      </c>
      <c r="H266" s="21">
        <f t="shared" si="50"/>
        <v>34638.900000000001</v>
      </c>
      <c r="I266" s="1"/>
      <c r="J266" s="1"/>
    </row>
    <row r="267">
      <c r="A267" s="8" t="s">
        <v>207</v>
      </c>
      <c r="B267" s="9">
        <v>600</v>
      </c>
      <c r="C267" s="8" t="s">
        <v>50</v>
      </c>
      <c r="D267" s="8" t="s">
        <v>50</v>
      </c>
      <c r="E267" s="20" t="s">
        <v>51</v>
      </c>
      <c r="F267" s="21">
        <v>33576.400000000001</v>
      </c>
      <c r="G267" s="21">
        <v>34638.900000000001</v>
      </c>
      <c r="H267" s="21">
        <v>34638.900000000001</v>
      </c>
      <c r="I267" s="1"/>
      <c r="J267" s="1"/>
    </row>
    <row r="268">
      <c r="A268" s="8" t="s">
        <v>208</v>
      </c>
      <c r="B268" s="9"/>
      <c r="C268" s="8"/>
      <c r="D268" s="8"/>
      <c r="E268" s="20" t="s">
        <v>209</v>
      </c>
      <c r="F268" s="21">
        <f t="shared" si="48"/>
        <v>6705.8999999999996</v>
      </c>
      <c r="G268" s="21">
        <f t="shared" si="49"/>
        <v>6705.8999999999996</v>
      </c>
      <c r="H268" s="21">
        <f t="shared" si="50"/>
        <v>6705.8999999999996</v>
      </c>
      <c r="I268" s="1"/>
      <c r="J268" s="1"/>
    </row>
    <row r="269" ht="47.25">
      <c r="A269" s="8" t="s">
        <v>208</v>
      </c>
      <c r="B269" s="9" t="s">
        <v>38</v>
      </c>
      <c r="C269" s="8"/>
      <c r="D269" s="8"/>
      <c r="E269" s="20" t="s">
        <v>39</v>
      </c>
      <c r="F269" s="21">
        <f t="shared" si="48"/>
        <v>6705.8999999999996</v>
      </c>
      <c r="G269" s="21">
        <f t="shared" si="49"/>
        <v>6705.8999999999996</v>
      </c>
      <c r="H269" s="21">
        <f t="shared" si="50"/>
        <v>6705.8999999999996</v>
      </c>
      <c r="I269" s="1"/>
      <c r="J269" s="1"/>
    </row>
    <row r="270">
      <c r="A270" s="8" t="s">
        <v>208</v>
      </c>
      <c r="B270" s="9">
        <v>600</v>
      </c>
      <c r="C270" s="8" t="s">
        <v>50</v>
      </c>
      <c r="D270" s="8" t="s">
        <v>50</v>
      </c>
      <c r="E270" s="20" t="s">
        <v>51</v>
      </c>
      <c r="F270" s="21">
        <v>6705.8999999999996</v>
      </c>
      <c r="G270" s="21">
        <v>6705.8999999999996</v>
      </c>
      <c r="H270" s="21">
        <v>6705.8999999999996</v>
      </c>
      <c r="I270" s="1"/>
      <c r="J270" s="1"/>
    </row>
    <row r="271">
      <c r="A271" s="8" t="s">
        <v>210</v>
      </c>
      <c r="B271" s="9"/>
      <c r="C271" s="8"/>
      <c r="D271" s="8"/>
      <c r="E271" s="20" t="s">
        <v>199</v>
      </c>
      <c r="F271" s="21">
        <f t="shared" si="48"/>
        <v>531.29999999999995</v>
      </c>
      <c r="G271" s="21">
        <f t="shared" si="49"/>
        <v>0</v>
      </c>
      <c r="H271" s="21">
        <f t="shared" si="50"/>
        <v>0</v>
      </c>
      <c r="I271" s="1"/>
      <c r="J271" s="1"/>
    </row>
    <row r="272" ht="47.25">
      <c r="A272" s="8" t="s">
        <v>210</v>
      </c>
      <c r="B272" s="9" t="s">
        <v>38</v>
      </c>
      <c r="C272" s="8"/>
      <c r="D272" s="8"/>
      <c r="E272" s="20" t="s">
        <v>39</v>
      </c>
      <c r="F272" s="21">
        <f t="shared" si="48"/>
        <v>531.29999999999995</v>
      </c>
      <c r="G272" s="21">
        <f t="shared" si="49"/>
        <v>0</v>
      </c>
      <c r="H272" s="21">
        <f t="shared" si="50"/>
        <v>0</v>
      </c>
      <c r="I272" s="1"/>
      <c r="J272" s="1"/>
    </row>
    <row r="273">
      <c r="A273" s="8" t="s">
        <v>210</v>
      </c>
      <c r="B273" s="9">
        <v>600</v>
      </c>
      <c r="C273" s="8" t="s">
        <v>50</v>
      </c>
      <c r="D273" s="8" t="s">
        <v>50</v>
      </c>
      <c r="E273" s="20" t="s">
        <v>51</v>
      </c>
      <c r="F273" s="21">
        <v>531.29999999999995</v>
      </c>
      <c r="G273" s="21"/>
      <c r="H273" s="21"/>
      <c r="I273" s="1"/>
      <c r="J273" s="1"/>
    </row>
    <row r="274" ht="31.5">
      <c r="A274" s="8" t="s">
        <v>211</v>
      </c>
      <c r="B274" s="9"/>
      <c r="C274" s="8"/>
      <c r="D274" s="8"/>
      <c r="E274" s="20" t="s">
        <v>212</v>
      </c>
      <c r="F274" s="21">
        <f>F275+F277+F279</f>
        <v>4249.6000000000004</v>
      </c>
      <c r="G274" s="21">
        <f>G275+G277+G279</f>
        <v>4249.6000000000004</v>
      </c>
      <c r="H274" s="21">
        <f>H275+H277+H279</f>
        <v>4249.6000000000004</v>
      </c>
      <c r="I274" s="1"/>
      <c r="J274" s="1"/>
    </row>
    <row r="275" ht="31.5">
      <c r="A275" s="8" t="s">
        <v>211</v>
      </c>
      <c r="B275" s="9" t="s">
        <v>46</v>
      </c>
      <c r="C275" s="8"/>
      <c r="D275" s="8"/>
      <c r="E275" s="20" t="s">
        <v>47</v>
      </c>
      <c r="F275" s="21">
        <f>F276</f>
        <v>767.60000000000002</v>
      </c>
      <c r="G275" s="21">
        <f>G276</f>
        <v>767.60000000000002</v>
      </c>
      <c r="H275" s="21">
        <f>H276</f>
        <v>767.60000000000002</v>
      </c>
      <c r="I275" s="1"/>
      <c r="J275" s="1"/>
    </row>
    <row r="276">
      <c r="A276" s="8" t="s">
        <v>211</v>
      </c>
      <c r="B276" s="9">
        <v>200</v>
      </c>
      <c r="C276" s="8" t="s">
        <v>50</v>
      </c>
      <c r="D276" s="8" t="s">
        <v>50</v>
      </c>
      <c r="E276" s="20" t="s">
        <v>51</v>
      </c>
      <c r="F276" s="21">
        <v>767.60000000000002</v>
      </c>
      <c r="G276" s="21">
        <v>767.60000000000002</v>
      </c>
      <c r="H276" s="21">
        <v>767.60000000000002</v>
      </c>
      <c r="I276" s="1"/>
      <c r="J276" s="1"/>
    </row>
    <row r="277" ht="31.5">
      <c r="A277" s="8" t="s">
        <v>211</v>
      </c>
      <c r="B277" s="9" t="s">
        <v>170</v>
      </c>
      <c r="C277" s="8"/>
      <c r="D277" s="8"/>
      <c r="E277" s="20" t="s">
        <v>171</v>
      </c>
      <c r="F277" s="21">
        <f>F278</f>
        <v>400</v>
      </c>
      <c r="G277" s="21">
        <f>G278</f>
        <v>400</v>
      </c>
      <c r="H277" s="21">
        <f>H278</f>
        <v>400</v>
      </c>
      <c r="I277" s="1"/>
      <c r="J277" s="1"/>
    </row>
    <row r="278">
      <c r="A278" s="8" t="s">
        <v>211</v>
      </c>
      <c r="B278" s="9">
        <v>300</v>
      </c>
      <c r="C278" s="8" t="s">
        <v>50</v>
      </c>
      <c r="D278" s="8" t="s">
        <v>50</v>
      </c>
      <c r="E278" s="20" t="s">
        <v>51</v>
      </c>
      <c r="F278" s="21">
        <v>400</v>
      </c>
      <c r="G278" s="21">
        <v>400</v>
      </c>
      <c r="H278" s="21">
        <v>400</v>
      </c>
      <c r="I278" s="1"/>
      <c r="J278" s="1"/>
    </row>
    <row r="279" ht="47.25">
      <c r="A279" s="8" t="s">
        <v>211</v>
      </c>
      <c r="B279" s="9" t="s">
        <v>38</v>
      </c>
      <c r="C279" s="8"/>
      <c r="D279" s="8"/>
      <c r="E279" s="20" t="s">
        <v>39</v>
      </c>
      <c r="F279" s="21">
        <f>F280</f>
        <v>3082</v>
      </c>
      <c r="G279" s="21">
        <f>G280</f>
        <v>3082</v>
      </c>
      <c r="H279" s="21">
        <f>H280</f>
        <v>3082</v>
      </c>
      <c r="I279" s="1"/>
      <c r="J279" s="1"/>
    </row>
    <row r="280">
      <c r="A280" s="8" t="s">
        <v>211</v>
      </c>
      <c r="B280" s="9">
        <v>600</v>
      </c>
      <c r="C280" s="8" t="s">
        <v>50</v>
      </c>
      <c r="D280" s="8" t="s">
        <v>50</v>
      </c>
      <c r="E280" s="20" t="s">
        <v>51</v>
      </c>
      <c r="F280" s="21">
        <v>3082</v>
      </c>
      <c r="G280" s="21">
        <v>3082</v>
      </c>
      <c r="H280" s="21">
        <v>3082</v>
      </c>
      <c r="I280" s="1"/>
      <c r="J280" s="1"/>
    </row>
    <row r="281" ht="78.75">
      <c r="A281" s="8" t="s">
        <v>213</v>
      </c>
      <c r="B281" s="9"/>
      <c r="C281" s="8"/>
      <c r="D281" s="8"/>
      <c r="E281" s="20" t="s">
        <v>214</v>
      </c>
      <c r="F281" s="21">
        <f t="shared" ref="F281:F285" si="51">F282</f>
        <v>2451.5999999999999</v>
      </c>
      <c r="G281" s="21">
        <f t="shared" ref="G281:G285" si="52">G282</f>
        <v>2530.8000000000002</v>
      </c>
      <c r="H281" s="21">
        <f t="shared" ref="H281:H285" si="53">H282</f>
        <v>2530.8000000000002</v>
      </c>
      <c r="I281" s="1"/>
      <c r="J281" s="1"/>
    </row>
    <row r="282" ht="47.25">
      <c r="A282" s="8" t="s">
        <v>213</v>
      </c>
      <c r="B282" s="9" t="s">
        <v>38</v>
      </c>
      <c r="C282" s="8"/>
      <c r="D282" s="8"/>
      <c r="E282" s="20" t="s">
        <v>39</v>
      </c>
      <c r="F282" s="21">
        <f t="shared" si="51"/>
        <v>2451.5999999999999</v>
      </c>
      <c r="G282" s="21">
        <f t="shared" si="52"/>
        <v>2530.8000000000002</v>
      </c>
      <c r="H282" s="21">
        <f t="shared" si="53"/>
        <v>2530.8000000000002</v>
      </c>
      <c r="I282" s="1"/>
      <c r="J282" s="1"/>
    </row>
    <row r="283">
      <c r="A283" s="8" t="s">
        <v>213</v>
      </c>
      <c r="B283" s="9">
        <v>600</v>
      </c>
      <c r="C283" s="8" t="s">
        <v>50</v>
      </c>
      <c r="D283" s="8" t="s">
        <v>50</v>
      </c>
      <c r="E283" s="20" t="s">
        <v>51</v>
      </c>
      <c r="F283" s="21">
        <v>2451.5999999999999</v>
      </c>
      <c r="G283" s="21">
        <v>2530.8000000000002</v>
      </c>
      <c r="H283" s="21">
        <v>2530.8000000000002</v>
      </c>
      <c r="I283" s="1"/>
      <c r="J283" s="1"/>
    </row>
    <row r="284" ht="78.75">
      <c r="A284" s="8" t="s">
        <v>215</v>
      </c>
      <c r="B284" s="9"/>
      <c r="C284" s="8"/>
      <c r="D284" s="8"/>
      <c r="E284" s="20" t="s">
        <v>216</v>
      </c>
      <c r="F284" s="21">
        <f t="shared" si="51"/>
        <v>27879.200000000001</v>
      </c>
      <c r="G284" s="21">
        <f t="shared" si="52"/>
        <v>27879.200000000001</v>
      </c>
      <c r="H284" s="21">
        <f t="shared" si="53"/>
        <v>27879.200000000001</v>
      </c>
      <c r="I284" s="1"/>
      <c r="J284" s="1"/>
    </row>
    <row r="285" ht="47.25">
      <c r="A285" s="8" t="s">
        <v>215</v>
      </c>
      <c r="B285" s="9" t="s">
        <v>38</v>
      </c>
      <c r="C285" s="8"/>
      <c r="D285" s="8"/>
      <c r="E285" s="20" t="s">
        <v>39</v>
      </c>
      <c r="F285" s="21">
        <f t="shared" si="51"/>
        <v>27879.200000000001</v>
      </c>
      <c r="G285" s="21">
        <f t="shared" si="52"/>
        <v>27879.200000000001</v>
      </c>
      <c r="H285" s="21">
        <f t="shared" si="53"/>
        <v>27879.200000000001</v>
      </c>
      <c r="I285" s="1"/>
      <c r="J285" s="1"/>
    </row>
    <row r="286">
      <c r="A286" s="8" t="s">
        <v>215</v>
      </c>
      <c r="B286" s="9">
        <v>600</v>
      </c>
      <c r="C286" s="8" t="s">
        <v>50</v>
      </c>
      <c r="D286" s="8" t="s">
        <v>50</v>
      </c>
      <c r="E286" s="20" t="s">
        <v>51</v>
      </c>
      <c r="F286" s="21">
        <v>27879.200000000001</v>
      </c>
      <c r="G286" s="21">
        <v>27879.200000000001</v>
      </c>
      <c r="H286" s="21">
        <v>27879.200000000001</v>
      </c>
      <c r="I286" s="1"/>
      <c r="J286" s="1"/>
    </row>
    <row r="287" ht="63">
      <c r="A287" s="8" t="s">
        <v>217</v>
      </c>
      <c r="B287" s="9"/>
      <c r="C287" s="8"/>
      <c r="D287" s="8"/>
      <c r="E287" s="20" t="s">
        <v>218</v>
      </c>
      <c r="F287" s="21">
        <f>F288+F293</f>
        <v>182051.39999999999</v>
      </c>
      <c r="G287" s="21">
        <f>G288+G293</f>
        <v>186762.29999999999</v>
      </c>
      <c r="H287" s="21">
        <f>H288+H293</f>
        <v>186762.29999999999</v>
      </c>
      <c r="I287" s="1"/>
      <c r="J287" s="1"/>
    </row>
    <row r="288" ht="31.5">
      <c r="A288" s="8" t="s">
        <v>219</v>
      </c>
      <c r="B288" s="9"/>
      <c r="C288" s="8"/>
      <c r="D288" s="8"/>
      <c r="E288" s="20" t="s">
        <v>161</v>
      </c>
      <c r="F288" s="21">
        <f>F289+F291</f>
        <v>45991</v>
      </c>
      <c r="G288" s="21">
        <f>G289+G291</f>
        <v>47225.199999999997</v>
      </c>
      <c r="H288" s="21">
        <f>H289+H291</f>
        <v>47225.199999999997</v>
      </c>
      <c r="I288" s="1"/>
      <c r="J288" s="1"/>
    </row>
    <row r="289" ht="94.5">
      <c r="A289" s="8" t="s">
        <v>219</v>
      </c>
      <c r="B289" s="9" t="s">
        <v>133</v>
      </c>
      <c r="C289" s="8"/>
      <c r="D289" s="8"/>
      <c r="E289" s="20" t="s">
        <v>134</v>
      </c>
      <c r="F289" s="21">
        <f>F290</f>
        <v>44082</v>
      </c>
      <c r="G289" s="21">
        <f>G290</f>
        <v>45316.199999999997</v>
      </c>
      <c r="H289" s="21">
        <f>H290</f>
        <v>45316.199999999997</v>
      </c>
      <c r="I289" s="1"/>
      <c r="J289" s="1"/>
    </row>
    <row r="290" ht="31.5">
      <c r="A290" s="8" t="s">
        <v>219</v>
      </c>
      <c r="B290" s="9">
        <v>100</v>
      </c>
      <c r="C290" s="8" t="s">
        <v>54</v>
      </c>
      <c r="D290" s="8" t="s">
        <v>220</v>
      </c>
      <c r="E290" s="20" t="s">
        <v>221</v>
      </c>
      <c r="F290" s="21">
        <v>44082</v>
      </c>
      <c r="G290" s="21">
        <v>45316.199999999997</v>
      </c>
      <c r="H290" s="21">
        <v>45316.199999999997</v>
      </c>
      <c r="I290" s="1"/>
      <c r="J290" s="1"/>
    </row>
    <row r="291" ht="31.5">
      <c r="A291" s="8" t="s">
        <v>219</v>
      </c>
      <c r="B291" s="9" t="s">
        <v>46</v>
      </c>
      <c r="C291" s="8"/>
      <c r="D291" s="8"/>
      <c r="E291" s="20" t="s">
        <v>47</v>
      </c>
      <c r="F291" s="21">
        <f>F292</f>
        <v>1909</v>
      </c>
      <c r="G291" s="21">
        <f>G292</f>
        <v>1909</v>
      </c>
      <c r="H291" s="21">
        <f>H292</f>
        <v>1909</v>
      </c>
      <c r="I291" s="1"/>
      <c r="J291" s="1"/>
    </row>
    <row r="292" ht="31.5">
      <c r="A292" s="8" t="s">
        <v>219</v>
      </c>
      <c r="B292" s="9">
        <v>200</v>
      </c>
      <c r="C292" s="8" t="s">
        <v>54</v>
      </c>
      <c r="D292" s="8" t="s">
        <v>220</v>
      </c>
      <c r="E292" s="20" t="s">
        <v>221</v>
      </c>
      <c r="F292" s="21">
        <v>1909</v>
      </c>
      <c r="G292" s="21">
        <v>1909</v>
      </c>
      <c r="H292" s="21">
        <v>1909</v>
      </c>
      <c r="I292" s="1"/>
      <c r="J292" s="1"/>
    </row>
    <row r="293" ht="47.25">
      <c r="A293" s="8" t="s">
        <v>222</v>
      </c>
      <c r="B293" s="9"/>
      <c r="C293" s="8"/>
      <c r="D293" s="8"/>
      <c r="E293" s="20" t="s">
        <v>132</v>
      </c>
      <c r="F293" s="21">
        <f>F294+F296</f>
        <v>136060.39999999999</v>
      </c>
      <c r="G293" s="21">
        <f>G294+G296</f>
        <v>139537.10000000001</v>
      </c>
      <c r="H293" s="21">
        <f>H294+H296</f>
        <v>139537.10000000001</v>
      </c>
      <c r="I293" s="1"/>
      <c r="J293" s="1"/>
    </row>
    <row r="294" ht="94.5">
      <c r="A294" s="8" t="s">
        <v>222</v>
      </c>
      <c r="B294" s="9" t="s">
        <v>133</v>
      </c>
      <c r="C294" s="8"/>
      <c r="D294" s="8"/>
      <c r="E294" s="20" t="s">
        <v>134</v>
      </c>
      <c r="F294" s="21">
        <f>F295</f>
        <v>123364.5</v>
      </c>
      <c r="G294" s="21">
        <f>G295</f>
        <v>126841.39999999999</v>
      </c>
      <c r="H294" s="21">
        <f>H295</f>
        <v>126841.39999999999</v>
      </c>
      <c r="I294" s="1"/>
      <c r="J294" s="1"/>
    </row>
    <row r="295" ht="31.5">
      <c r="A295" s="8" t="s">
        <v>222</v>
      </c>
      <c r="B295" s="9">
        <v>100</v>
      </c>
      <c r="C295" s="8" t="s">
        <v>54</v>
      </c>
      <c r="D295" s="8" t="s">
        <v>220</v>
      </c>
      <c r="E295" s="20" t="s">
        <v>221</v>
      </c>
      <c r="F295" s="21">
        <v>123364.5</v>
      </c>
      <c r="G295" s="21">
        <v>126841.39999999999</v>
      </c>
      <c r="H295" s="21">
        <v>126841.39999999999</v>
      </c>
      <c r="I295" s="1"/>
      <c r="J295" s="1"/>
    </row>
    <row r="296" ht="31.5">
      <c r="A296" s="8" t="s">
        <v>222</v>
      </c>
      <c r="B296" s="9" t="s">
        <v>46</v>
      </c>
      <c r="C296" s="8"/>
      <c r="D296" s="8"/>
      <c r="E296" s="20" t="s">
        <v>47</v>
      </c>
      <c r="F296" s="21">
        <f>F297</f>
        <v>12695.9</v>
      </c>
      <c r="G296" s="21">
        <f>G297</f>
        <v>12695.700000000001</v>
      </c>
      <c r="H296" s="21">
        <f>H297</f>
        <v>12695.700000000001</v>
      </c>
      <c r="I296" s="1"/>
      <c r="J296" s="1"/>
    </row>
    <row r="297" ht="31.5">
      <c r="A297" s="8" t="s">
        <v>222</v>
      </c>
      <c r="B297" s="9">
        <v>200</v>
      </c>
      <c r="C297" s="8" t="s">
        <v>54</v>
      </c>
      <c r="D297" s="8" t="s">
        <v>220</v>
      </c>
      <c r="E297" s="20" t="s">
        <v>221</v>
      </c>
      <c r="F297" s="21">
        <v>12695.9</v>
      </c>
      <c r="G297" s="21">
        <v>12695.700000000001</v>
      </c>
      <c r="H297" s="21">
        <v>12695.700000000001</v>
      </c>
      <c r="I297" s="1"/>
      <c r="J297" s="1"/>
    </row>
    <row r="298" s="10" customFormat="1" ht="47.25">
      <c r="A298" s="11" t="s">
        <v>223</v>
      </c>
      <c r="B298" s="12"/>
      <c r="C298" s="11"/>
      <c r="D298" s="11"/>
      <c r="E298" s="13" t="s">
        <v>224</v>
      </c>
      <c r="F298" s="14">
        <f>F299</f>
        <v>452132</v>
      </c>
      <c r="G298" s="14">
        <f>G299</f>
        <v>309857.59999999998</v>
      </c>
      <c r="H298" s="14">
        <f>H299</f>
        <v>305515.19999999995</v>
      </c>
      <c r="I298" s="10"/>
      <c r="J298" s="10"/>
    </row>
    <row r="299" s="15" customFormat="1">
      <c r="A299" s="16" t="s">
        <v>225</v>
      </c>
      <c r="B299" s="17"/>
      <c r="C299" s="16"/>
      <c r="D299" s="16"/>
      <c r="E299" s="18" t="s">
        <v>41</v>
      </c>
      <c r="F299" s="19">
        <f>F300+F312</f>
        <v>452132</v>
      </c>
      <c r="G299" s="19">
        <f>G300+G312</f>
        <v>309857.59999999998</v>
      </c>
      <c r="H299" s="19">
        <f>H300+H312</f>
        <v>305515.19999999995</v>
      </c>
      <c r="I299" s="15"/>
      <c r="J299" s="15"/>
    </row>
    <row r="300" ht="78.75">
      <c r="A300" s="8" t="s">
        <v>226</v>
      </c>
      <c r="B300" s="9"/>
      <c r="C300" s="8"/>
      <c r="D300" s="8"/>
      <c r="E300" s="20" t="s">
        <v>227</v>
      </c>
      <c r="F300" s="21">
        <f>F301+F306+F309</f>
        <v>249332</v>
      </c>
      <c r="G300" s="21">
        <f>G301+G306+G309</f>
        <v>107769.59999999999</v>
      </c>
      <c r="H300" s="21">
        <f>H301+H306+H309</f>
        <v>107769.59999999999</v>
      </c>
      <c r="I300" s="1"/>
      <c r="J300" s="1"/>
    </row>
    <row r="301" ht="31.5">
      <c r="A301" s="8" t="s">
        <v>228</v>
      </c>
      <c r="B301" s="9"/>
      <c r="C301" s="8"/>
      <c r="D301" s="8"/>
      <c r="E301" s="20" t="s">
        <v>229</v>
      </c>
      <c r="F301" s="21">
        <f>F302+F304</f>
        <v>2114.4000000000001</v>
      </c>
      <c r="G301" s="21">
        <f>G302+G304</f>
        <v>2114.4000000000001</v>
      </c>
      <c r="H301" s="21">
        <f>H302+H304</f>
        <v>2114.4000000000001</v>
      </c>
      <c r="I301" s="1"/>
      <c r="J301" s="1"/>
    </row>
    <row r="302" ht="31.5">
      <c r="A302" s="8" t="s">
        <v>228</v>
      </c>
      <c r="B302" s="9" t="s">
        <v>46</v>
      </c>
      <c r="C302" s="8"/>
      <c r="D302" s="8"/>
      <c r="E302" s="20" t="s">
        <v>47</v>
      </c>
      <c r="F302" s="21">
        <f>F303</f>
        <v>1924.4000000000001</v>
      </c>
      <c r="G302" s="21">
        <f>G303</f>
        <v>1609.4000000000001</v>
      </c>
      <c r="H302" s="21">
        <f>H303</f>
        <v>1308.4000000000001</v>
      </c>
      <c r="I302" s="1"/>
      <c r="J302" s="1"/>
    </row>
    <row r="303">
      <c r="A303" s="8" t="s">
        <v>228</v>
      </c>
      <c r="B303" s="9">
        <v>200</v>
      </c>
      <c r="C303" s="8" t="s">
        <v>23</v>
      </c>
      <c r="D303" s="8" t="s">
        <v>24</v>
      </c>
      <c r="E303" s="20" t="s">
        <v>25</v>
      </c>
      <c r="F303" s="21">
        <v>1924.4000000000001</v>
      </c>
      <c r="G303" s="21">
        <v>1609.4000000000001</v>
      </c>
      <c r="H303" s="21">
        <v>1308.4000000000001</v>
      </c>
      <c r="I303" s="1"/>
      <c r="J303" s="1"/>
    </row>
    <row r="304">
      <c r="A304" s="8" t="s">
        <v>228</v>
      </c>
      <c r="B304" s="9" t="s">
        <v>32</v>
      </c>
      <c r="C304" s="8"/>
      <c r="D304" s="8"/>
      <c r="E304" s="20" t="s">
        <v>33</v>
      </c>
      <c r="F304" s="21">
        <f>F305</f>
        <v>190</v>
      </c>
      <c r="G304" s="21">
        <f>G305</f>
        <v>505</v>
      </c>
      <c r="H304" s="21">
        <f>H305</f>
        <v>806</v>
      </c>
      <c r="I304" s="1"/>
      <c r="J304" s="1"/>
    </row>
    <row r="305">
      <c r="A305" s="8" t="s">
        <v>228</v>
      </c>
      <c r="B305" s="9">
        <v>800</v>
      </c>
      <c r="C305" s="8" t="s">
        <v>23</v>
      </c>
      <c r="D305" s="8" t="s">
        <v>24</v>
      </c>
      <c r="E305" s="20" t="s">
        <v>25</v>
      </c>
      <c r="F305" s="21">
        <v>190</v>
      </c>
      <c r="G305" s="21">
        <v>505</v>
      </c>
      <c r="H305" s="21">
        <v>806</v>
      </c>
      <c r="I305" s="1"/>
      <c r="J305" s="1"/>
    </row>
    <row r="306" ht="31.5">
      <c r="A306" s="8" t="s">
        <v>230</v>
      </c>
      <c r="B306" s="9"/>
      <c r="C306" s="8"/>
      <c r="D306" s="8"/>
      <c r="E306" s="20" t="s">
        <v>231</v>
      </c>
      <c r="F306" s="21">
        <f t="shared" ref="F306:F310" si="54">F307</f>
        <v>81749.699999999997</v>
      </c>
      <c r="G306" s="21">
        <f t="shared" ref="G306:G310" si="55">G307</f>
        <v>64505.199999999997</v>
      </c>
      <c r="H306" s="21">
        <f t="shared" ref="H306:H310" si="56">H307</f>
        <v>64505.199999999997</v>
      </c>
      <c r="I306" s="1"/>
      <c r="J306" s="1"/>
    </row>
    <row r="307" ht="31.5">
      <c r="A307" s="8" t="s">
        <v>230</v>
      </c>
      <c r="B307" s="9" t="s">
        <v>46</v>
      </c>
      <c r="C307" s="8"/>
      <c r="D307" s="8"/>
      <c r="E307" s="20" t="s">
        <v>47</v>
      </c>
      <c r="F307" s="21">
        <f t="shared" si="54"/>
        <v>81749.699999999997</v>
      </c>
      <c r="G307" s="21">
        <f t="shared" si="55"/>
        <v>64505.199999999997</v>
      </c>
      <c r="H307" s="21">
        <f t="shared" si="56"/>
        <v>64505.199999999997</v>
      </c>
      <c r="I307" s="1"/>
      <c r="J307" s="1"/>
    </row>
    <row r="308">
      <c r="A308" s="8" t="s">
        <v>230</v>
      </c>
      <c r="B308" s="9">
        <v>200</v>
      </c>
      <c r="C308" s="8" t="s">
        <v>23</v>
      </c>
      <c r="D308" s="8" t="s">
        <v>24</v>
      </c>
      <c r="E308" s="20" t="s">
        <v>25</v>
      </c>
      <c r="F308" s="21">
        <v>81749.699999999997</v>
      </c>
      <c r="G308" s="21">
        <v>64505.199999999997</v>
      </c>
      <c r="H308" s="21">
        <v>64505.199999999997</v>
      </c>
      <c r="I308" s="1"/>
      <c r="J308" s="1"/>
    </row>
    <row r="309" ht="31.5">
      <c r="A309" s="8" t="s">
        <v>232</v>
      </c>
      <c r="B309" s="9"/>
      <c r="C309" s="8"/>
      <c r="D309" s="8"/>
      <c r="E309" s="20" t="s">
        <v>233</v>
      </c>
      <c r="F309" s="21">
        <f t="shared" si="54"/>
        <v>165467.89999999999</v>
      </c>
      <c r="G309" s="21">
        <f t="shared" si="55"/>
        <v>41150</v>
      </c>
      <c r="H309" s="21">
        <f t="shared" si="56"/>
        <v>41150</v>
      </c>
      <c r="I309" s="1"/>
      <c r="J309" s="1"/>
    </row>
    <row r="310" ht="31.5">
      <c r="A310" s="8" t="s">
        <v>232</v>
      </c>
      <c r="B310" s="9" t="s">
        <v>46</v>
      </c>
      <c r="C310" s="8"/>
      <c r="D310" s="8"/>
      <c r="E310" s="20" t="s">
        <v>47</v>
      </c>
      <c r="F310" s="21">
        <f t="shared" si="54"/>
        <v>165467.89999999999</v>
      </c>
      <c r="G310" s="21">
        <f t="shared" si="55"/>
        <v>41150</v>
      </c>
      <c r="H310" s="21">
        <f t="shared" si="56"/>
        <v>41150</v>
      </c>
      <c r="I310" s="1"/>
      <c r="J310" s="1"/>
    </row>
    <row r="311">
      <c r="A311" s="8" t="s">
        <v>232</v>
      </c>
      <c r="B311" s="9">
        <v>200</v>
      </c>
      <c r="C311" s="8" t="s">
        <v>23</v>
      </c>
      <c r="D311" s="8" t="s">
        <v>24</v>
      </c>
      <c r="E311" s="20" t="s">
        <v>25</v>
      </c>
      <c r="F311" s="21">
        <v>165467.89999999999</v>
      </c>
      <c r="G311" s="21">
        <v>41150</v>
      </c>
      <c r="H311" s="21">
        <v>41150</v>
      </c>
      <c r="I311" s="1"/>
      <c r="J311" s="1"/>
    </row>
    <row r="312" ht="78.75">
      <c r="A312" s="8" t="s">
        <v>234</v>
      </c>
      <c r="B312" s="9"/>
      <c r="C312" s="8"/>
      <c r="D312" s="8"/>
      <c r="E312" s="20" t="s">
        <v>235</v>
      </c>
      <c r="F312" s="21">
        <f>F313+F318</f>
        <v>202800</v>
      </c>
      <c r="G312" s="21">
        <f>G313+G318</f>
        <v>202088</v>
      </c>
      <c r="H312" s="21">
        <f>H313+H318</f>
        <v>197745.59999999998</v>
      </c>
      <c r="I312" s="1"/>
      <c r="J312" s="1"/>
    </row>
    <row r="313" ht="31.5">
      <c r="A313" s="8" t="s">
        <v>236</v>
      </c>
      <c r="B313" s="9"/>
      <c r="C313" s="8"/>
      <c r="D313" s="8"/>
      <c r="E313" s="20" t="s">
        <v>161</v>
      </c>
      <c r="F313" s="21">
        <f>F314+F316</f>
        <v>125199.60000000001</v>
      </c>
      <c r="G313" s="21">
        <f>G314+G316</f>
        <v>128586</v>
      </c>
      <c r="H313" s="21">
        <f>H314+H316</f>
        <v>128586</v>
      </c>
      <c r="I313" s="1"/>
      <c r="J313" s="1"/>
    </row>
    <row r="314" ht="94.5">
      <c r="A314" s="8" t="s">
        <v>236</v>
      </c>
      <c r="B314" s="9" t="s">
        <v>133</v>
      </c>
      <c r="C314" s="8"/>
      <c r="D314" s="8"/>
      <c r="E314" s="20" t="s">
        <v>134</v>
      </c>
      <c r="F314" s="21">
        <f>F315</f>
        <v>120207.3</v>
      </c>
      <c r="G314" s="21">
        <f>G315</f>
        <v>123593.7</v>
      </c>
      <c r="H314" s="21">
        <f>H315</f>
        <v>123593.7</v>
      </c>
      <c r="I314" s="1"/>
      <c r="J314" s="1"/>
    </row>
    <row r="315">
      <c r="A315" s="8" t="s">
        <v>236</v>
      </c>
      <c r="B315" s="9">
        <v>100</v>
      </c>
      <c r="C315" s="8" t="s">
        <v>23</v>
      </c>
      <c r="D315" s="8" t="s">
        <v>24</v>
      </c>
      <c r="E315" s="20" t="s">
        <v>25</v>
      </c>
      <c r="F315" s="21">
        <v>120207.3</v>
      </c>
      <c r="G315" s="21">
        <v>123593.7</v>
      </c>
      <c r="H315" s="21">
        <v>123593.7</v>
      </c>
      <c r="I315" s="1"/>
      <c r="J315" s="1"/>
    </row>
    <row r="316" ht="31.5">
      <c r="A316" s="8" t="s">
        <v>236</v>
      </c>
      <c r="B316" s="9" t="s">
        <v>46</v>
      </c>
      <c r="C316" s="8"/>
      <c r="D316" s="8"/>
      <c r="E316" s="20" t="s">
        <v>47</v>
      </c>
      <c r="F316" s="21">
        <f>F317</f>
        <v>4992.3000000000002</v>
      </c>
      <c r="G316" s="21">
        <f>G317</f>
        <v>4992.3000000000002</v>
      </c>
      <c r="H316" s="21">
        <f>H317</f>
        <v>4992.3000000000002</v>
      </c>
      <c r="I316" s="1"/>
      <c r="J316" s="1"/>
    </row>
    <row r="317">
      <c r="A317" s="8" t="s">
        <v>236</v>
      </c>
      <c r="B317" s="9">
        <v>200</v>
      </c>
      <c r="C317" s="8" t="s">
        <v>23</v>
      </c>
      <c r="D317" s="8" t="s">
        <v>24</v>
      </c>
      <c r="E317" s="20" t="s">
        <v>25</v>
      </c>
      <c r="F317" s="21">
        <v>4992.3000000000002</v>
      </c>
      <c r="G317" s="21">
        <v>4992.3000000000002</v>
      </c>
      <c r="H317" s="21">
        <v>4992.3000000000002</v>
      </c>
      <c r="I317" s="1"/>
      <c r="J317" s="1"/>
    </row>
    <row r="318" ht="47.25">
      <c r="A318" s="8" t="s">
        <v>237</v>
      </c>
      <c r="B318" s="9"/>
      <c r="C318" s="8"/>
      <c r="D318" s="8"/>
      <c r="E318" s="20" t="s">
        <v>132</v>
      </c>
      <c r="F318" s="21">
        <f>F319+F321+F323</f>
        <v>77600.399999999994</v>
      </c>
      <c r="G318" s="21">
        <f>G319+G321+G323</f>
        <v>73502</v>
      </c>
      <c r="H318" s="21">
        <f>H319+H321+H323</f>
        <v>69159.599999999991</v>
      </c>
      <c r="I318" s="1"/>
      <c r="J318" s="1"/>
    </row>
    <row r="319" ht="94.5">
      <c r="A319" s="8" t="s">
        <v>237</v>
      </c>
      <c r="B319" s="9" t="s">
        <v>133</v>
      </c>
      <c r="C319" s="8"/>
      <c r="D319" s="8"/>
      <c r="E319" s="20" t="s">
        <v>134</v>
      </c>
      <c r="F319" s="21">
        <f>F320</f>
        <v>58343.700000000004</v>
      </c>
      <c r="G319" s="21">
        <f>G320</f>
        <v>59988</v>
      </c>
      <c r="H319" s="21">
        <f>H320</f>
        <v>59988</v>
      </c>
      <c r="I319" s="1"/>
      <c r="J319" s="1"/>
    </row>
    <row r="320">
      <c r="A320" s="8" t="s">
        <v>237</v>
      </c>
      <c r="B320" s="9">
        <v>100</v>
      </c>
      <c r="C320" s="8" t="s">
        <v>23</v>
      </c>
      <c r="D320" s="8" t="s">
        <v>24</v>
      </c>
      <c r="E320" s="20" t="s">
        <v>25</v>
      </c>
      <c r="F320" s="21">
        <v>58343.700000000004</v>
      </c>
      <c r="G320" s="21">
        <v>59988</v>
      </c>
      <c r="H320" s="21">
        <v>59988</v>
      </c>
      <c r="I320" s="1"/>
      <c r="J320" s="1"/>
    </row>
    <row r="321" ht="31.5">
      <c r="A321" s="8" t="s">
        <v>237</v>
      </c>
      <c r="B321" s="9" t="s">
        <v>46</v>
      </c>
      <c r="C321" s="8"/>
      <c r="D321" s="8"/>
      <c r="E321" s="20" t="s">
        <v>47</v>
      </c>
      <c r="F321" s="21">
        <f>F322</f>
        <v>19049.799999999999</v>
      </c>
      <c r="G321" s="21">
        <f>G322</f>
        <v>13307.099999999999</v>
      </c>
      <c r="H321" s="21">
        <f>H322</f>
        <v>8972.6999999999989</v>
      </c>
      <c r="I321" s="1"/>
      <c r="J321" s="1"/>
    </row>
    <row r="322">
      <c r="A322" s="8" t="s">
        <v>237</v>
      </c>
      <c r="B322" s="9">
        <v>200</v>
      </c>
      <c r="C322" s="8" t="s">
        <v>23</v>
      </c>
      <c r="D322" s="8" t="s">
        <v>24</v>
      </c>
      <c r="E322" s="20" t="s">
        <v>25</v>
      </c>
      <c r="F322" s="21">
        <v>19049.799999999999</v>
      </c>
      <c r="G322" s="21">
        <v>13307.099999999999</v>
      </c>
      <c r="H322" s="21">
        <v>8972.6999999999989</v>
      </c>
      <c r="I322" s="1"/>
      <c r="J322" s="1"/>
    </row>
    <row r="323">
      <c r="A323" s="8" t="s">
        <v>237</v>
      </c>
      <c r="B323" s="9" t="s">
        <v>32</v>
      </c>
      <c r="C323" s="8"/>
      <c r="D323" s="8"/>
      <c r="E323" s="20" t="s">
        <v>33</v>
      </c>
      <c r="F323" s="21">
        <f>F324</f>
        <v>206.90000000000001</v>
      </c>
      <c r="G323" s="21">
        <f>G324</f>
        <v>206.90000000000001</v>
      </c>
      <c r="H323" s="21">
        <f>H324</f>
        <v>198.90000000000001</v>
      </c>
      <c r="I323" s="1"/>
      <c r="J323" s="1"/>
    </row>
    <row r="324">
      <c r="A324" s="8" t="s">
        <v>237</v>
      </c>
      <c r="B324" s="9">
        <v>800</v>
      </c>
      <c r="C324" s="8" t="s">
        <v>23</v>
      </c>
      <c r="D324" s="8" t="s">
        <v>24</v>
      </c>
      <c r="E324" s="20" t="s">
        <v>25</v>
      </c>
      <c r="F324" s="21">
        <v>206.90000000000001</v>
      </c>
      <c r="G324" s="21">
        <v>206.90000000000001</v>
      </c>
      <c r="H324" s="21">
        <v>198.90000000000001</v>
      </c>
      <c r="I324" s="1"/>
      <c r="J324" s="1"/>
    </row>
    <row r="325" s="10" customFormat="1" ht="47.25">
      <c r="A325" s="11" t="s">
        <v>238</v>
      </c>
      <c r="B325" s="12"/>
      <c r="C325" s="11"/>
      <c r="D325" s="11"/>
      <c r="E325" s="13" t="s">
        <v>239</v>
      </c>
      <c r="F325" s="14">
        <f>F326+F334</f>
        <v>2035860.4000000001</v>
      </c>
      <c r="G325" s="14">
        <f>G326+G334</f>
        <v>2202912</v>
      </c>
      <c r="H325" s="14">
        <f>H326+H334</f>
        <v>1996214.9000000001</v>
      </c>
      <c r="I325" s="10"/>
      <c r="J325" s="10"/>
    </row>
    <row r="326" s="15" customFormat="1">
      <c r="A326" s="16" t="s">
        <v>240</v>
      </c>
      <c r="B326" s="17"/>
      <c r="C326" s="16"/>
      <c r="D326" s="16"/>
      <c r="E326" s="18" t="s">
        <v>16</v>
      </c>
      <c r="F326" s="19">
        <f>F327</f>
        <v>67075.5</v>
      </c>
      <c r="G326" s="19">
        <f>G327</f>
        <v>0</v>
      </c>
      <c r="H326" s="19">
        <f>H327</f>
        <v>0</v>
      </c>
      <c r="I326" s="15"/>
      <c r="J326" s="15"/>
    </row>
    <row r="327" ht="63">
      <c r="A327" s="8" t="s">
        <v>241</v>
      </c>
      <c r="B327" s="9"/>
      <c r="C327" s="8"/>
      <c r="D327" s="8"/>
      <c r="E327" s="20" t="s">
        <v>242</v>
      </c>
      <c r="F327" s="21">
        <f>F331+F328</f>
        <v>67075.5</v>
      </c>
      <c r="G327" s="21">
        <f>G331+G328</f>
        <v>0</v>
      </c>
      <c r="H327" s="21">
        <f>H331+H328</f>
        <v>0</v>
      </c>
      <c r="I327" s="1"/>
      <c r="J327" s="1"/>
    </row>
    <row r="328" ht="31.5">
      <c r="A328" s="8" t="s">
        <v>243</v>
      </c>
      <c r="B328" s="9"/>
      <c r="C328" s="8"/>
      <c r="D328" s="8"/>
      <c r="E328" s="20" t="s">
        <v>244</v>
      </c>
      <c r="F328" s="21">
        <f t="shared" ref="F328:F332" si="57">F329</f>
        <v>12123.9</v>
      </c>
      <c r="G328" s="21">
        <f t="shared" ref="G328:G332" si="58">G329</f>
        <v>0</v>
      </c>
      <c r="H328" s="21">
        <f t="shared" ref="H328:H332" si="59">H329</f>
        <v>0</v>
      </c>
      <c r="I328" s="1"/>
      <c r="J328" s="1"/>
    </row>
    <row r="329" ht="47.25">
      <c r="A329" s="8" t="s">
        <v>243</v>
      </c>
      <c r="B329" s="9" t="s">
        <v>21</v>
      </c>
      <c r="C329" s="8"/>
      <c r="D329" s="8"/>
      <c r="E329" s="20" t="s">
        <v>22</v>
      </c>
      <c r="F329" s="21">
        <f t="shared" si="57"/>
        <v>12123.9</v>
      </c>
      <c r="G329" s="21">
        <f t="shared" si="58"/>
        <v>0</v>
      </c>
      <c r="H329" s="21">
        <f t="shared" si="59"/>
        <v>0</v>
      </c>
      <c r="I329" s="1"/>
      <c r="J329" s="1"/>
    </row>
    <row r="330">
      <c r="A330" s="8" t="s">
        <v>243</v>
      </c>
      <c r="B330" s="9">
        <v>400</v>
      </c>
      <c r="C330" s="8" t="s">
        <v>245</v>
      </c>
      <c r="D330" s="8" t="s">
        <v>85</v>
      </c>
      <c r="E330" s="20" t="s">
        <v>246</v>
      </c>
      <c r="F330" s="21">
        <v>12123.9</v>
      </c>
      <c r="G330" s="21"/>
      <c r="H330" s="21"/>
      <c r="I330" s="1"/>
      <c r="J330" s="1"/>
    </row>
    <row r="331" ht="31.5">
      <c r="A331" s="8" t="s">
        <v>247</v>
      </c>
      <c r="B331" s="9"/>
      <c r="C331" s="8"/>
      <c r="D331" s="8"/>
      <c r="E331" s="20" t="s">
        <v>248</v>
      </c>
      <c r="F331" s="21">
        <f t="shared" si="57"/>
        <v>54951.599999999999</v>
      </c>
      <c r="G331" s="21">
        <f t="shared" si="58"/>
        <v>0</v>
      </c>
      <c r="H331" s="21">
        <f t="shared" si="59"/>
        <v>0</v>
      </c>
      <c r="I331" s="1"/>
      <c r="J331" s="1"/>
    </row>
    <row r="332" ht="47.25">
      <c r="A332" s="8" t="s">
        <v>247</v>
      </c>
      <c r="B332" s="9" t="s">
        <v>21</v>
      </c>
      <c r="C332" s="8"/>
      <c r="D332" s="8"/>
      <c r="E332" s="20" t="s">
        <v>22</v>
      </c>
      <c r="F332" s="21">
        <f t="shared" si="57"/>
        <v>54951.599999999999</v>
      </c>
      <c r="G332" s="21">
        <f t="shared" si="58"/>
        <v>0</v>
      </c>
      <c r="H332" s="21">
        <f t="shared" si="59"/>
        <v>0</v>
      </c>
      <c r="I332" s="1"/>
      <c r="J332" s="1"/>
    </row>
    <row r="333">
      <c r="A333" s="8" t="s">
        <v>247</v>
      </c>
      <c r="B333" s="9">
        <v>400</v>
      </c>
      <c r="C333" s="8" t="s">
        <v>245</v>
      </c>
      <c r="D333" s="8" t="s">
        <v>85</v>
      </c>
      <c r="E333" s="20" t="s">
        <v>246</v>
      </c>
      <c r="F333" s="21">
        <v>54951.599999999999</v>
      </c>
      <c r="G333" s="21"/>
      <c r="H333" s="21"/>
      <c r="I333" s="1"/>
      <c r="J333" s="1"/>
    </row>
    <row r="334" s="15" customFormat="1">
      <c r="A334" s="16" t="s">
        <v>249</v>
      </c>
      <c r="B334" s="17"/>
      <c r="C334" s="16"/>
      <c r="D334" s="16"/>
      <c r="E334" s="18" t="s">
        <v>41</v>
      </c>
      <c r="F334" s="19">
        <f>F335+F349+F375+F394</f>
        <v>1968784.9000000001</v>
      </c>
      <c r="G334" s="19">
        <f>G335+G349+G375+G394</f>
        <v>2202912</v>
      </c>
      <c r="H334" s="19">
        <f>H335+H349+H375+H394</f>
        <v>1996214.9000000001</v>
      </c>
      <c r="I334" s="15"/>
      <c r="J334" s="15"/>
    </row>
    <row r="335" ht="78.75">
      <c r="A335" s="8" t="s">
        <v>250</v>
      </c>
      <c r="B335" s="9"/>
      <c r="C335" s="8"/>
      <c r="D335" s="8"/>
      <c r="E335" s="20" t="s">
        <v>251</v>
      </c>
      <c r="F335" s="21">
        <f>F336+F340+F346</f>
        <v>213006.60000000001</v>
      </c>
      <c r="G335" s="21">
        <f>G336+G340+G346</f>
        <v>435846.09999999998</v>
      </c>
      <c r="H335" s="21">
        <f>H336+H340+H346</f>
        <v>229149</v>
      </c>
      <c r="I335" s="1"/>
      <c r="J335" s="1"/>
    </row>
    <row r="336" ht="31.5">
      <c r="A336" s="8" t="s">
        <v>252</v>
      </c>
      <c r="B336" s="9"/>
      <c r="C336" s="8"/>
      <c r="D336" s="8"/>
      <c r="E336" s="20" t="s">
        <v>189</v>
      </c>
      <c r="F336" s="21">
        <f>F337</f>
        <v>32514.900000000001</v>
      </c>
      <c r="G336" s="21">
        <f>G337</f>
        <v>32514.900000000001</v>
      </c>
      <c r="H336" s="21">
        <f>H337</f>
        <v>32514.900000000001</v>
      </c>
      <c r="I336" s="1"/>
      <c r="J336" s="1"/>
    </row>
    <row r="337" ht="47.25">
      <c r="A337" s="8" t="s">
        <v>252</v>
      </c>
      <c r="B337" s="9" t="s">
        <v>38</v>
      </c>
      <c r="C337" s="8"/>
      <c r="D337" s="8"/>
      <c r="E337" s="20" t="s">
        <v>39</v>
      </c>
      <c r="F337" s="21">
        <f>F338+F339</f>
        <v>32514.900000000001</v>
      </c>
      <c r="G337" s="21">
        <f>G338+G339</f>
        <v>32514.900000000001</v>
      </c>
      <c r="H337" s="21">
        <f>H338+H339</f>
        <v>32514.900000000001</v>
      </c>
      <c r="I337" s="1"/>
      <c r="J337" s="1"/>
    </row>
    <row r="338">
      <c r="A338" s="8" t="s">
        <v>252</v>
      </c>
      <c r="B338" s="9">
        <v>600</v>
      </c>
      <c r="C338" s="8" t="s">
        <v>245</v>
      </c>
      <c r="D338" s="8" t="s">
        <v>23</v>
      </c>
      <c r="E338" s="20" t="s">
        <v>253</v>
      </c>
      <c r="F338" s="21">
        <v>10850</v>
      </c>
      <c r="G338" s="21">
        <v>10850</v>
      </c>
      <c r="H338" s="21">
        <v>10850</v>
      </c>
      <c r="I338" s="1"/>
      <c r="J338" s="1"/>
    </row>
    <row r="339">
      <c r="A339" s="8" t="s">
        <v>252</v>
      </c>
      <c r="B339" s="9">
        <v>600</v>
      </c>
      <c r="C339" s="8" t="s">
        <v>245</v>
      </c>
      <c r="D339" s="8" t="s">
        <v>85</v>
      </c>
      <c r="E339" s="20" t="s">
        <v>246</v>
      </c>
      <c r="F339" s="21">
        <v>21664.900000000001</v>
      </c>
      <c r="G339" s="21">
        <v>21664.900000000001</v>
      </c>
      <c r="H339" s="21">
        <v>21664.900000000001</v>
      </c>
      <c r="I339" s="1"/>
      <c r="J339" s="1"/>
    </row>
    <row r="340" ht="63">
      <c r="A340" s="8" t="s">
        <v>254</v>
      </c>
      <c r="B340" s="9"/>
      <c r="C340" s="8"/>
      <c r="D340" s="8"/>
      <c r="E340" s="20" t="s">
        <v>255</v>
      </c>
      <c r="F340" s="21">
        <f>F343+F341</f>
        <v>124518.10000000001</v>
      </c>
      <c r="G340" s="21">
        <f>G343+G341</f>
        <v>383318.59999999998</v>
      </c>
      <c r="H340" s="21">
        <f>H343+H341</f>
        <v>183318.60000000001</v>
      </c>
      <c r="I340" s="1"/>
      <c r="J340" s="1"/>
    </row>
    <row r="341" ht="31.5">
      <c r="A341" s="8" t="s">
        <v>254</v>
      </c>
      <c r="B341" s="9" t="s">
        <v>46</v>
      </c>
      <c r="C341" s="8"/>
      <c r="D341" s="8"/>
      <c r="E341" s="20" t="s">
        <v>47</v>
      </c>
      <c r="F341" s="21">
        <f>F342</f>
        <v>0</v>
      </c>
      <c r="G341" s="21">
        <f>G342</f>
        <v>200000</v>
      </c>
      <c r="H341" s="21">
        <f>H342</f>
        <v>346.10000000000002</v>
      </c>
      <c r="I341" s="1"/>
      <c r="J341" s="1"/>
    </row>
    <row r="342">
      <c r="A342" s="8" t="s">
        <v>254</v>
      </c>
      <c r="B342" s="9">
        <v>200</v>
      </c>
      <c r="C342" s="8" t="s">
        <v>245</v>
      </c>
      <c r="D342" s="8" t="s">
        <v>85</v>
      </c>
      <c r="E342" s="20" t="s">
        <v>246</v>
      </c>
      <c r="F342" s="21"/>
      <c r="G342" s="21">
        <v>200000</v>
      </c>
      <c r="H342" s="21">
        <v>346.10000000000002</v>
      </c>
      <c r="I342" s="1"/>
      <c r="J342" s="1"/>
    </row>
    <row r="343" ht="47.25">
      <c r="A343" s="8" t="s">
        <v>254</v>
      </c>
      <c r="B343" s="9" t="s">
        <v>38</v>
      </c>
      <c r="C343" s="8"/>
      <c r="D343" s="8"/>
      <c r="E343" s="20" t="s">
        <v>39</v>
      </c>
      <c r="F343" s="21">
        <f>F344+F345</f>
        <v>124518.10000000001</v>
      </c>
      <c r="G343" s="21">
        <f>G344+G345</f>
        <v>183318.60000000001</v>
      </c>
      <c r="H343" s="21">
        <f>H344+H345</f>
        <v>182972.5</v>
      </c>
      <c r="I343" s="1"/>
      <c r="J343" s="1"/>
    </row>
    <row r="344">
      <c r="A344" s="8" t="s">
        <v>254</v>
      </c>
      <c r="B344" s="9">
        <v>600</v>
      </c>
      <c r="C344" s="8" t="s">
        <v>245</v>
      </c>
      <c r="D344" s="8" t="s">
        <v>23</v>
      </c>
      <c r="E344" s="20" t="s">
        <v>253</v>
      </c>
      <c r="F344" s="21">
        <v>40546.300000000003</v>
      </c>
      <c r="G344" s="21">
        <v>5199</v>
      </c>
      <c r="H344" s="21"/>
      <c r="I344" s="1"/>
      <c r="J344" s="1"/>
    </row>
    <row r="345">
      <c r="A345" s="8" t="s">
        <v>254</v>
      </c>
      <c r="B345" s="9">
        <v>600</v>
      </c>
      <c r="C345" s="8" t="s">
        <v>245</v>
      </c>
      <c r="D345" s="8" t="s">
        <v>85</v>
      </c>
      <c r="E345" s="20" t="s">
        <v>246</v>
      </c>
      <c r="F345" s="21">
        <v>83971.800000000003</v>
      </c>
      <c r="G345" s="21">
        <v>178119.60000000001</v>
      </c>
      <c r="H345" s="21">
        <v>182972.5</v>
      </c>
      <c r="I345" s="1"/>
      <c r="J345" s="1"/>
    </row>
    <row r="346" ht="47.25">
      <c r="A346" s="8" t="s">
        <v>256</v>
      </c>
      <c r="B346" s="9"/>
      <c r="C346" s="8"/>
      <c r="D346" s="8"/>
      <c r="E346" s="20" t="s">
        <v>257</v>
      </c>
      <c r="F346" s="21">
        <f t="shared" ref="F346:F347" si="60">F347</f>
        <v>55973.599999999999</v>
      </c>
      <c r="G346" s="21">
        <f>G347</f>
        <v>20012.599999999999</v>
      </c>
      <c r="H346" s="21">
        <f>H347</f>
        <v>13315.5</v>
      </c>
      <c r="I346" s="1"/>
      <c r="J346" s="1"/>
    </row>
    <row r="347" ht="47.25">
      <c r="A347" s="8" t="s">
        <v>256</v>
      </c>
      <c r="B347" s="9" t="s">
        <v>38</v>
      </c>
      <c r="C347" s="8"/>
      <c r="D347" s="8"/>
      <c r="E347" s="20" t="s">
        <v>39</v>
      </c>
      <c r="F347" s="21">
        <f t="shared" si="60"/>
        <v>55973.599999999999</v>
      </c>
      <c r="G347" s="21">
        <f>G348</f>
        <v>20012.599999999999</v>
      </c>
      <c r="H347" s="21">
        <f>H348</f>
        <v>13315.5</v>
      </c>
      <c r="I347" s="1"/>
      <c r="J347" s="1"/>
    </row>
    <row r="348">
      <c r="A348" s="8" t="s">
        <v>256</v>
      </c>
      <c r="B348" s="9">
        <v>600</v>
      </c>
      <c r="C348" s="8" t="s">
        <v>245</v>
      </c>
      <c r="D348" s="8" t="s">
        <v>23</v>
      </c>
      <c r="E348" s="20" t="s">
        <v>253</v>
      </c>
      <c r="F348" s="21">
        <v>55973.599999999999</v>
      </c>
      <c r="G348" s="21">
        <v>20012.599999999999</v>
      </c>
      <c r="H348" s="21">
        <v>13315.5</v>
      </c>
      <c r="I348" s="1"/>
      <c r="J348" s="1"/>
    </row>
    <row r="349" ht="47.25">
      <c r="A349" s="8" t="s">
        <v>258</v>
      </c>
      <c r="B349" s="9"/>
      <c r="C349" s="8"/>
      <c r="D349" s="8"/>
      <c r="E349" s="20" t="s">
        <v>259</v>
      </c>
      <c r="F349" s="21">
        <f>F350+F353+F356+F366+F369+F372+F363</f>
        <v>316294.29999999999</v>
      </c>
      <c r="G349" s="21">
        <f>G350+G353+G356+G366+G369+G372+G363</f>
        <v>319071.09999999998</v>
      </c>
      <c r="H349" s="21">
        <f>H350+H353+H356+H366+H369+H372+H363</f>
        <v>319071.09999999998</v>
      </c>
      <c r="I349" s="1"/>
      <c r="J349" s="1"/>
    </row>
    <row r="350" ht="47.25">
      <c r="A350" s="8" t="s">
        <v>260</v>
      </c>
      <c r="B350" s="9"/>
      <c r="C350" s="8"/>
      <c r="D350" s="8"/>
      <c r="E350" s="20" t="s">
        <v>132</v>
      </c>
      <c r="F350" s="21">
        <f t="shared" ref="F350:F354" si="61">F351</f>
        <v>151493.10000000001</v>
      </c>
      <c r="G350" s="21">
        <f t="shared" ref="G350:G354" si="62">G351</f>
        <v>157046.79999999999</v>
      </c>
      <c r="H350" s="21">
        <f t="shared" ref="H350:H354" si="63">H351</f>
        <v>157046.79999999999</v>
      </c>
      <c r="I350" s="1"/>
      <c r="J350" s="1"/>
    </row>
    <row r="351" ht="47.25">
      <c r="A351" s="8" t="s">
        <v>260</v>
      </c>
      <c r="B351" s="9" t="s">
        <v>38</v>
      </c>
      <c r="C351" s="8"/>
      <c r="D351" s="8"/>
      <c r="E351" s="20" t="s">
        <v>39</v>
      </c>
      <c r="F351" s="21">
        <f t="shared" si="61"/>
        <v>151493.10000000001</v>
      </c>
      <c r="G351" s="21">
        <f t="shared" si="62"/>
        <v>157046.79999999999</v>
      </c>
      <c r="H351" s="21">
        <f t="shared" si="63"/>
        <v>157046.79999999999</v>
      </c>
      <c r="I351" s="1"/>
      <c r="J351" s="1"/>
    </row>
    <row r="352">
      <c r="A352" s="8" t="s">
        <v>260</v>
      </c>
      <c r="B352" s="9">
        <v>600</v>
      </c>
      <c r="C352" s="8" t="s">
        <v>245</v>
      </c>
      <c r="D352" s="8" t="s">
        <v>23</v>
      </c>
      <c r="E352" s="20" t="s">
        <v>253</v>
      </c>
      <c r="F352" s="21">
        <f>151522.6-29.5</f>
        <v>151493.10000000001</v>
      </c>
      <c r="G352" s="21">
        <f>157069.5-22.7</f>
        <v>157046.79999999999</v>
      </c>
      <c r="H352" s="21">
        <f>157069.5-22.7</f>
        <v>157046.79999999999</v>
      </c>
      <c r="I352" s="1"/>
      <c r="J352" s="1"/>
    </row>
    <row r="353">
      <c r="A353" s="8" t="s">
        <v>261</v>
      </c>
      <c r="B353" s="9"/>
      <c r="C353" s="8"/>
      <c r="D353" s="8"/>
      <c r="E353" s="20" t="s">
        <v>199</v>
      </c>
      <c r="F353" s="21">
        <f t="shared" si="61"/>
        <v>2776.9000000000001</v>
      </c>
      <c r="G353" s="21">
        <f t="shared" si="62"/>
        <v>0</v>
      </c>
      <c r="H353" s="21">
        <f t="shared" si="63"/>
        <v>0</v>
      </c>
      <c r="I353" s="1"/>
      <c r="J353" s="1"/>
    </row>
    <row r="354" ht="47.25">
      <c r="A354" s="8" t="s">
        <v>261</v>
      </c>
      <c r="B354" s="9" t="s">
        <v>38</v>
      </c>
      <c r="C354" s="8"/>
      <c r="D354" s="8"/>
      <c r="E354" s="20" t="s">
        <v>39</v>
      </c>
      <c r="F354" s="21">
        <f t="shared" si="61"/>
        <v>2776.9000000000001</v>
      </c>
      <c r="G354" s="21">
        <f t="shared" si="62"/>
        <v>0</v>
      </c>
      <c r="H354" s="21">
        <f t="shared" si="63"/>
        <v>0</v>
      </c>
      <c r="I354" s="1"/>
      <c r="J354" s="1"/>
    </row>
    <row r="355">
      <c r="A355" s="8" t="s">
        <v>261</v>
      </c>
      <c r="B355" s="9">
        <v>600</v>
      </c>
      <c r="C355" s="8" t="s">
        <v>245</v>
      </c>
      <c r="D355" s="8" t="s">
        <v>23</v>
      </c>
      <c r="E355" s="20" t="s">
        <v>253</v>
      </c>
      <c r="F355" s="21">
        <f>3.5+2773.4</f>
        <v>2776.9000000000001</v>
      </c>
      <c r="G355" s="21"/>
      <c r="H355" s="21"/>
      <c r="I355" s="1"/>
      <c r="J355" s="1"/>
    </row>
    <row r="356" ht="47.25">
      <c r="A356" s="8" t="s">
        <v>262</v>
      </c>
      <c r="B356" s="9"/>
      <c r="C356" s="8"/>
      <c r="D356" s="8"/>
      <c r="E356" s="20" t="s">
        <v>263</v>
      </c>
      <c r="F356" s="21">
        <f>F357+F360</f>
        <v>33044.400000000001</v>
      </c>
      <c r="G356" s="21">
        <f>G357+G360</f>
        <v>33044.400000000001</v>
      </c>
      <c r="H356" s="21">
        <f>H357+H360</f>
        <v>33044.400000000001</v>
      </c>
      <c r="I356" s="1"/>
      <c r="J356" s="1"/>
    </row>
    <row r="357" ht="31.5">
      <c r="A357" s="8" t="s">
        <v>262</v>
      </c>
      <c r="B357" s="9" t="s">
        <v>46</v>
      </c>
      <c r="C357" s="8"/>
      <c r="D357" s="8"/>
      <c r="E357" s="20" t="s">
        <v>47</v>
      </c>
      <c r="F357" s="21">
        <f>F358+F359</f>
        <v>14585.199999999999</v>
      </c>
      <c r="G357" s="21">
        <f>G358+G359</f>
        <v>14585.199999999999</v>
      </c>
      <c r="H357" s="21">
        <f>H358+H359</f>
        <v>14585.199999999999</v>
      </c>
      <c r="I357" s="1"/>
      <c r="J357" s="1"/>
    </row>
    <row r="358">
      <c r="A358" s="8" t="s">
        <v>262</v>
      </c>
      <c r="B358" s="9">
        <v>200</v>
      </c>
      <c r="C358" s="8" t="s">
        <v>245</v>
      </c>
      <c r="D358" s="8" t="s">
        <v>23</v>
      </c>
      <c r="E358" s="20" t="s">
        <v>253</v>
      </c>
      <c r="F358" s="21">
        <v>13314.099999999999</v>
      </c>
      <c r="G358" s="21">
        <v>13314.099999999999</v>
      </c>
      <c r="H358" s="21">
        <v>13314.099999999999</v>
      </c>
      <c r="I358" s="1"/>
      <c r="J358" s="1"/>
    </row>
    <row r="359">
      <c r="A359" s="8" t="s">
        <v>262</v>
      </c>
      <c r="B359" s="9">
        <v>200</v>
      </c>
      <c r="C359" s="8" t="s">
        <v>245</v>
      </c>
      <c r="D359" s="8" t="s">
        <v>264</v>
      </c>
      <c r="E359" s="20" t="s">
        <v>265</v>
      </c>
      <c r="F359" s="21">
        <v>1271.0999999999999</v>
      </c>
      <c r="G359" s="21">
        <f>26.9+1244.2</f>
        <v>1271.1000000000001</v>
      </c>
      <c r="H359" s="21">
        <f>26.9+1244.2</f>
        <v>1271.1000000000001</v>
      </c>
      <c r="I359" s="1"/>
      <c r="J359" s="1"/>
    </row>
    <row r="360" ht="47.25">
      <c r="A360" s="8" t="s">
        <v>262</v>
      </c>
      <c r="B360" s="9" t="s">
        <v>38</v>
      </c>
      <c r="C360" s="8"/>
      <c r="D360" s="8"/>
      <c r="E360" s="20" t="s">
        <v>39</v>
      </c>
      <c r="F360" s="21">
        <f>F362+F361</f>
        <v>18459.200000000001</v>
      </c>
      <c r="G360" s="21">
        <f>G362+G361</f>
        <v>18459.200000000001</v>
      </c>
      <c r="H360" s="21">
        <f>H362+H361</f>
        <v>18459.200000000001</v>
      </c>
      <c r="I360" s="1"/>
      <c r="J360" s="1"/>
    </row>
    <row r="361">
      <c r="A361" s="8" t="s">
        <v>262</v>
      </c>
      <c r="B361" s="9">
        <v>600</v>
      </c>
      <c r="C361" s="8" t="s">
        <v>245</v>
      </c>
      <c r="D361" s="8" t="s">
        <v>23</v>
      </c>
      <c r="E361" s="20" t="s">
        <v>253</v>
      </c>
      <c r="F361" s="21">
        <v>5000</v>
      </c>
      <c r="G361" s="21">
        <v>5000</v>
      </c>
      <c r="H361" s="21">
        <v>5000</v>
      </c>
      <c r="I361" s="1"/>
      <c r="J361" s="1"/>
    </row>
    <row r="362">
      <c r="A362" s="8" t="s">
        <v>262</v>
      </c>
      <c r="B362" s="9">
        <v>600</v>
      </c>
      <c r="C362" s="8" t="s">
        <v>245</v>
      </c>
      <c r="D362" s="8" t="s">
        <v>264</v>
      </c>
      <c r="E362" s="20" t="s">
        <v>265</v>
      </c>
      <c r="F362" s="21">
        <v>13459.200000000001</v>
      </c>
      <c r="G362" s="21">
        <f>13486.1-26.9</f>
        <v>13459.200000000001</v>
      </c>
      <c r="H362" s="21">
        <f>13486.1-26.9</f>
        <v>13459.200000000001</v>
      </c>
      <c r="I362" s="1"/>
      <c r="J362" s="1"/>
    </row>
    <row r="363" ht="94.5">
      <c r="A363" s="8" t="s">
        <v>266</v>
      </c>
      <c r="B363" s="9"/>
      <c r="C363" s="8"/>
      <c r="D363" s="8"/>
      <c r="E363" s="20" t="s">
        <v>267</v>
      </c>
      <c r="F363" s="21">
        <f t="shared" ref="F363:F373" si="64">F364</f>
        <v>25773.299999999999</v>
      </c>
      <c r="G363" s="21">
        <f t="shared" ref="G363:G373" si="65">G364</f>
        <v>25773.299999999999</v>
      </c>
      <c r="H363" s="21">
        <f t="shared" ref="H363:H373" si="66">H364</f>
        <v>25773.299999999999</v>
      </c>
      <c r="I363" s="1"/>
      <c r="J363" s="1"/>
    </row>
    <row r="364" ht="47.25">
      <c r="A364" s="8" t="s">
        <v>266</v>
      </c>
      <c r="B364" s="9" t="s">
        <v>38</v>
      </c>
      <c r="C364" s="8"/>
      <c r="D364" s="8"/>
      <c r="E364" s="20" t="s">
        <v>39</v>
      </c>
      <c r="F364" s="21">
        <f t="shared" si="64"/>
        <v>25773.299999999999</v>
      </c>
      <c r="G364" s="21">
        <f t="shared" si="65"/>
        <v>25773.299999999999</v>
      </c>
      <c r="H364" s="21">
        <f t="shared" si="66"/>
        <v>25773.299999999999</v>
      </c>
      <c r="I364" s="1"/>
      <c r="J364" s="1"/>
    </row>
    <row r="365">
      <c r="A365" s="8" t="s">
        <v>266</v>
      </c>
      <c r="B365" s="9">
        <v>600</v>
      </c>
      <c r="C365" s="8" t="s">
        <v>245</v>
      </c>
      <c r="D365" s="8" t="s">
        <v>264</v>
      </c>
      <c r="E365" s="20" t="s">
        <v>265</v>
      </c>
      <c r="F365" s="21">
        <v>25773.299999999999</v>
      </c>
      <c r="G365" s="21">
        <v>25773.299999999999</v>
      </c>
      <c r="H365" s="21">
        <v>25773.299999999999</v>
      </c>
      <c r="I365" s="1"/>
      <c r="J365" s="1"/>
    </row>
    <row r="366" ht="110.25">
      <c r="A366" s="8" t="s">
        <v>268</v>
      </c>
      <c r="B366" s="9"/>
      <c r="C366" s="8"/>
      <c r="D366" s="8"/>
      <c r="E366" s="20" t="s">
        <v>269</v>
      </c>
      <c r="F366" s="21">
        <f t="shared" si="64"/>
        <v>806.60000000000002</v>
      </c>
      <c r="G366" s="21">
        <f t="shared" si="65"/>
        <v>806.60000000000002</v>
      </c>
      <c r="H366" s="21">
        <f t="shared" si="66"/>
        <v>806.60000000000002</v>
      </c>
      <c r="I366" s="1"/>
      <c r="J366" s="1"/>
    </row>
    <row r="367" ht="47.25">
      <c r="A367" s="8" t="s">
        <v>268</v>
      </c>
      <c r="B367" s="9" t="s">
        <v>38</v>
      </c>
      <c r="C367" s="8"/>
      <c r="D367" s="8"/>
      <c r="E367" s="20" t="s">
        <v>39</v>
      </c>
      <c r="F367" s="21">
        <f t="shared" si="64"/>
        <v>806.60000000000002</v>
      </c>
      <c r="G367" s="21">
        <f t="shared" si="65"/>
        <v>806.60000000000002</v>
      </c>
      <c r="H367" s="21">
        <f t="shared" si="66"/>
        <v>806.60000000000002</v>
      </c>
      <c r="I367" s="1"/>
      <c r="J367" s="1"/>
    </row>
    <row r="368">
      <c r="A368" s="8" t="s">
        <v>268</v>
      </c>
      <c r="B368" s="9">
        <v>600</v>
      </c>
      <c r="C368" s="8" t="s">
        <v>245</v>
      </c>
      <c r="D368" s="8" t="s">
        <v>23</v>
      </c>
      <c r="E368" s="20" t="s">
        <v>253</v>
      </c>
      <c r="F368" s="21">
        <v>806.60000000000002</v>
      </c>
      <c r="G368" s="21">
        <v>806.60000000000002</v>
      </c>
      <c r="H368" s="21">
        <v>806.60000000000002</v>
      </c>
      <c r="I368" s="1"/>
      <c r="J368" s="1"/>
    </row>
    <row r="369" ht="78.75">
      <c r="A369" s="8" t="s">
        <v>270</v>
      </c>
      <c r="B369" s="9"/>
      <c r="C369" s="8"/>
      <c r="D369" s="8"/>
      <c r="E369" s="20" t="s">
        <v>271</v>
      </c>
      <c r="F369" s="21">
        <f t="shared" si="64"/>
        <v>2400</v>
      </c>
      <c r="G369" s="21">
        <f t="shared" si="65"/>
        <v>2400</v>
      </c>
      <c r="H369" s="21">
        <f t="shared" si="66"/>
        <v>2400</v>
      </c>
      <c r="I369" s="1"/>
      <c r="J369" s="1"/>
    </row>
    <row r="370" ht="47.25">
      <c r="A370" s="8" t="s">
        <v>270</v>
      </c>
      <c r="B370" s="9" t="s">
        <v>38</v>
      </c>
      <c r="C370" s="8"/>
      <c r="D370" s="8"/>
      <c r="E370" s="20" t="s">
        <v>39</v>
      </c>
      <c r="F370" s="21">
        <f t="shared" si="64"/>
        <v>2400</v>
      </c>
      <c r="G370" s="21">
        <f t="shared" si="65"/>
        <v>2400</v>
      </c>
      <c r="H370" s="21">
        <f t="shared" si="66"/>
        <v>2400</v>
      </c>
      <c r="I370" s="1"/>
      <c r="J370" s="1"/>
    </row>
    <row r="371">
      <c r="A371" s="8" t="s">
        <v>270</v>
      </c>
      <c r="B371" s="9">
        <v>600</v>
      </c>
      <c r="C371" s="8" t="s">
        <v>245</v>
      </c>
      <c r="D371" s="8" t="s">
        <v>23</v>
      </c>
      <c r="E371" s="20" t="s">
        <v>253</v>
      </c>
      <c r="F371" s="21">
        <v>2400</v>
      </c>
      <c r="G371" s="21">
        <v>2400</v>
      </c>
      <c r="H371" s="21">
        <v>2400</v>
      </c>
      <c r="I371" s="1"/>
      <c r="J371" s="1"/>
    </row>
    <row r="372" ht="94.5">
      <c r="A372" s="8" t="s">
        <v>272</v>
      </c>
      <c r="B372" s="9"/>
      <c r="C372" s="8"/>
      <c r="D372" s="8"/>
      <c r="E372" s="20" t="s">
        <v>273</v>
      </c>
      <c r="F372" s="21">
        <f t="shared" si="64"/>
        <v>100000</v>
      </c>
      <c r="G372" s="21">
        <f t="shared" si="65"/>
        <v>100000</v>
      </c>
      <c r="H372" s="21">
        <f t="shared" si="66"/>
        <v>100000</v>
      </c>
      <c r="I372" s="1"/>
      <c r="J372" s="1"/>
    </row>
    <row r="373" ht="47.25">
      <c r="A373" s="8" t="s">
        <v>272</v>
      </c>
      <c r="B373" s="9" t="s">
        <v>38</v>
      </c>
      <c r="C373" s="8"/>
      <c r="D373" s="8"/>
      <c r="E373" s="20" t="s">
        <v>39</v>
      </c>
      <c r="F373" s="21">
        <f t="shared" si="64"/>
        <v>100000</v>
      </c>
      <c r="G373" s="21">
        <f t="shared" si="65"/>
        <v>100000</v>
      </c>
      <c r="H373" s="21">
        <f t="shared" si="66"/>
        <v>100000</v>
      </c>
      <c r="I373" s="1"/>
      <c r="J373" s="1"/>
    </row>
    <row r="374">
      <c r="A374" s="8" t="s">
        <v>272</v>
      </c>
      <c r="B374" s="9">
        <v>600</v>
      </c>
      <c r="C374" s="8" t="s">
        <v>245</v>
      </c>
      <c r="D374" s="8" t="s">
        <v>85</v>
      </c>
      <c r="E374" s="20" t="s">
        <v>246</v>
      </c>
      <c r="F374" s="21">
        <v>100000</v>
      </c>
      <c r="G374" s="21">
        <v>100000</v>
      </c>
      <c r="H374" s="21">
        <v>100000</v>
      </c>
      <c r="I374" s="1"/>
      <c r="J374" s="1"/>
    </row>
    <row r="375" ht="47.25">
      <c r="A375" s="8" t="s">
        <v>274</v>
      </c>
      <c r="B375" s="9"/>
      <c r="C375" s="8"/>
      <c r="D375" s="8"/>
      <c r="E375" s="20" t="s">
        <v>275</v>
      </c>
      <c r="F375" s="21">
        <f>F376+F380+F383+F387+F390</f>
        <v>1343101.2</v>
      </c>
      <c r="G375" s="21">
        <f>G376+G380+G383+G387+G390</f>
        <v>1349060.5</v>
      </c>
      <c r="H375" s="21">
        <f>H376+H380+H383+H387+H390</f>
        <v>1349060.5</v>
      </c>
      <c r="I375" s="1"/>
      <c r="J375" s="1"/>
    </row>
    <row r="376" ht="47.25">
      <c r="A376" s="8" t="s">
        <v>276</v>
      </c>
      <c r="B376" s="9"/>
      <c r="C376" s="8"/>
      <c r="D376" s="8"/>
      <c r="E376" s="20" t="s">
        <v>132</v>
      </c>
      <c r="F376" s="21">
        <f>F377</f>
        <v>1261748.5</v>
      </c>
      <c r="G376" s="21">
        <f>G377</f>
        <v>1273102.5</v>
      </c>
      <c r="H376" s="21">
        <f>H377</f>
        <v>1273102.5</v>
      </c>
      <c r="I376" s="1"/>
      <c r="J376" s="1"/>
    </row>
    <row r="377" ht="47.25">
      <c r="A377" s="8" t="s">
        <v>276</v>
      </c>
      <c r="B377" s="9" t="s">
        <v>38</v>
      </c>
      <c r="C377" s="8"/>
      <c r="D377" s="8"/>
      <c r="E377" s="20" t="s">
        <v>39</v>
      </c>
      <c r="F377" s="21">
        <f>F378+F379</f>
        <v>1261748.5</v>
      </c>
      <c r="G377" s="21">
        <f>G378+G379</f>
        <v>1273102.5</v>
      </c>
      <c r="H377" s="21">
        <f>H378+H379</f>
        <v>1273102.5</v>
      </c>
      <c r="I377" s="1"/>
      <c r="J377" s="1"/>
    </row>
    <row r="378">
      <c r="A378" s="8" t="s">
        <v>276</v>
      </c>
      <c r="B378" s="9">
        <v>600</v>
      </c>
      <c r="C378" s="8" t="s">
        <v>245</v>
      </c>
      <c r="D378" s="8" t="s">
        <v>23</v>
      </c>
      <c r="E378" s="20" t="s">
        <v>253</v>
      </c>
      <c r="F378" s="21">
        <v>5140.3000000000002</v>
      </c>
      <c r="G378" s="21">
        <v>5231.6000000000004</v>
      </c>
      <c r="H378" s="21">
        <v>5231.6000000000004</v>
      </c>
      <c r="I378" s="1"/>
      <c r="J378" s="1"/>
    </row>
    <row r="379">
      <c r="A379" s="8" t="s">
        <v>276</v>
      </c>
      <c r="B379" s="9">
        <v>600</v>
      </c>
      <c r="C379" s="8" t="s">
        <v>245</v>
      </c>
      <c r="D379" s="8" t="s">
        <v>85</v>
      </c>
      <c r="E379" s="20" t="s">
        <v>246</v>
      </c>
      <c r="F379" s="21">
        <f>1256758.3-150.1</f>
        <v>1256608.2</v>
      </c>
      <c r="G379" s="21">
        <f>1267848.2+22.7</f>
        <v>1267870.8999999999</v>
      </c>
      <c r="H379" s="21">
        <f>1267848.2+22.7</f>
        <v>1267870.8999999999</v>
      </c>
      <c r="I379" s="1"/>
      <c r="J379" s="1"/>
    </row>
    <row r="380" ht="78.75">
      <c r="A380" s="8" t="s">
        <v>277</v>
      </c>
      <c r="B380" s="9"/>
      <c r="C380" s="8"/>
      <c r="D380" s="8"/>
      <c r="E380" s="20" t="s">
        <v>278</v>
      </c>
      <c r="F380" s="21">
        <f t="shared" ref="F380:F383" si="67">F381</f>
        <v>53855.699999999997</v>
      </c>
      <c r="G380" s="21">
        <f t="shared" ref="G380:G383" si="68">G381</f>
        <v>53855.699999999997</v>
      </c>
      <c r="H380" s="21">
        <f t="shared" ref="H380:H383" si="69">H381</f>
        <v>53855.699999999997</v>
      </c>
      <c r="I380" s="1"/>
      <c r="J380" s="1"/>
    </row>
    <row r="381" ht="47.25">
      <c r="A381" s="8" t="s">
        <v>277</v>
      </c>
      <c r="B381" s="9" t="s">
        <v>38</v>
      </c>
      <c r="C381" s="8"/>
      <c r="D381" s="8"/>
      <c r="E381" s="20" t="s">
        <v>39</v>
      </c>
      <c r="F381" s="21">
        <f t="shared" si="67"/>
        <v>53855.699999999997</v>
      </c>
      <c r="G381" s="21">
        <f t="shared" si="68"/>
        <v>53855.699999999997</v>
      </c>
      <c r="H381" s="21">
        <f t="shared" si="69"/>
        <v>53855.699999999997</v>
      </c>
      <c r="I381" s="1"/>
      <c r="J381" s="1"/>
    </row>
    <row r="382">
      <c r="A382" s="8" t="s">
        <v>277</v>
      </c>
      <c r="B382" s="9">
        <v>600</v>
      </c>
      <c r="C382" s="8" t="s">
        <v>245</v>
      </c>
      <c r="D382" s="8" t="s">
        <v>85</v>
      </c>
      <c r="E382" s="20" t="s">
        <v>246</v>
      </c>
      <c r="F382" s="21">
        <v>53855.699999999997</v>
      </c>
      <c r="G382" s="21">
        <v>53855.699999999997</v>
      </c>
      <c r="H382" s="21">
        <v>53855.699999999997</v>
      </c>
      <c r="I382" s="1"/>
      <c r="J382" s="1"/>
    </row>
    <row r="383">
      <c r="A383" s="8" t="s">
        <v>279</v>
      </c>
      <c r="B383" s="9"/>
      <c r="C383" s="8"/>
      <c r="D383" s="8"/>
      <c r="E383" s="20" t="s">
        <v>199</v>
      </c>
      <c r="F383" s="21">
        <f t="shared" si="67"/>
        <v>5394.7000000000007</v>
      </c>
      <c r="G383" s="21">
        <f t="shared" si="68"/>
        <v>0</v>
      </c>
      <c r="H383" s="21">
        <f t="shared" si="69"/>
        <v>0</v>
      </c>
      <c r="I383" s="1"/>
      <c r="J383" s="1"/>
    </row>
    <row r="384" ht="47.25">
      <c r="A384" s="8" t="s">
        <v>279</v>
      </c>
      <c r="B384" s="9" t="s">
        <v>38</v>
      </c>
      <c r="C384" s="8"/>
      <c r="D384" s="8"/>
      <c r="E384" s="20" t="s">
        <v>39</v>
      </c>
      <c r="F384" s="21">
        <f>F385+F386</f>
        <v>5394.7000000000007</v>
      </c>
      <c r="G384" s="21">
        <f>G385+G386</f>
        <v>0</v>
      </c>
      <c r="H384" s="21">
        <f>H385+H386</f>
        <v>0</v>
      </c>
      <c r="I384" s="1"/>
      <c r="J384" s="1"/>
    </row>
    <row r="385">
      <c r="A385" s="8" t="s">
        <v>279</v>
      </c>
      <c r="B385" s="9">
        <v>600</v>
      </c>
      <c r="C385" s="8" t="s">
        <v>245</v>
      </c>
      <c r="D385" s="8" t="s">
        <v>23</v>
      </c>
      <c r="E385" s="22" t="s">
        <v>253</v>
      </c>
      <c r="F385" s="21">
        <v>45.600000000000001</v>
      </c>
      <c r="G385" s="21"/>
      <c r="H385" s="21"/>
      <c r="I385" s="1"/>
      <c r="J385" s="1"/>
    </row>
    <row r="386">
      <c r="A386" s="8" t="s">
        <v>279</v>
      </c>
      <c r="B386" s="9">
        <v>600</v>
      </c>
      <c r="C386" s="8" t="s">
        <v>245</v>
      </c>
      <c r="D386" s="8" t="s">
        <v>85</v>
      </c>
      <c r="E386" s="20" t="s">
        <v>246</v>
      </c>
      <c r="F386" s="21">
        <f>5173+176.1</f>
        <v>5349.1000000000004</v>
      </c>
      <c r="G386" s="21"/>
      <c r="H386" s="21"/>
      <c r="I386" s="1"/>
      <c r="J386" s="1"/>
    </row>
    <row r="387" ht="47.25">
      <c r="A387" s="8" t="s">
        <v>280</v>
      </c>
      <c r="B387" s="9"/>
      <c r="C387" s="8"/>
      <c r="D387" s="8"/>
      <c r="E387" s="20" t="s">
        <v>281</v>
      </c>
      <c r="F387" s="21">
        <f t="shared" ref="F387:F390" si="70">F388</f>
        <v>2682</v>
      </c>
      <c r="G387" s="21">
        <f t="shared" ref="G387:G390" si="71">G388</f>
        <v>2682</v>
      </c>
      <c r="H387" s="21">
        <f t="shared" ref="H387:H390" si="72">H388</f>
        <v>2682</v>
      </c>
      <c r="I387" s="1"/>
      <c r="J387" s="1"/>
    </row>
    <row r="388" ht="31.5">
      <c r="A388" s="8" t="s">
        <v>280</v>
      </c>
      <c r="B388" s="9" t="s">
        <v>170</v>
      </c>
      <c r="C388" s="8"/>
      <c r="D388" s="8"/>
      <c r="E388" s="20" t="s">
        <v>171</v>
      </c>
      <c r="F388" s="21">
        <f t="shared" si="70"/>
        <v>2682</v>
      </c>
      <c r="G388" s="21">
        <f t="shared" si="71"/>
        <v>2682</v>
      </c>
      <c r="H388" s="21">
        <f t="shared" si="72"/>
        <v>2682</v>
      </c>
      <c r="I388" s="1"/>
      <c r="J388" s="1"/>
    </row>
    <row r="389">
      <c r="A389" s="8" t="s">
        <v>280</v>
      </c>
      <c r="B389" s="9">
        <v>300</v>
      </c>
      <c r="C389" s="8" t="s">
        <v>245</v>
      </c>
      <c r="D389" s="8" t="s">
        <v>85</v>
      </c>
      <c r="E389" s="20" t="s">
        <v>246</v>
      </c>
      <c r="F389" s="21">
        <v>2682</v>
      </c>
      <c r="G389" s="21">
        <v>2682</v>
      </c>
      <c r="H389" s="21">
        <v>2682</v>
      </c>
      <c r="I389" s="1"/>
      <c r="J389" s="1"/>
    </row>
    <row r="390" ht="63">
      <c r="A390" s="8" t="s">
        <v>282</v>
      </c>
      <c r="B390" s="9"/>
      <c r="C390" s="8"/>
      <c r="D390" s="8"/>
      <c r="E390" s="20" t="s">
        <v>201</v>
      </c>
      <c r="F390" s="21">
        <f t="shared" si="70"/>
        <v>19420.299999999999</v>
      </c>
      <c r="G390" s="21">
        <f t="shared" si="71"/>
        <v>19420.299999999999</v>
      </c>
      <c r="H390" s="21">
        <f t="shared" si="72"/>
        <v>19420.299999999999</v>
      </c>
      <c r="I390" s="1"/>
      <c r="J390" s="1"/>
    </row>
    <row r="391" ht="47.25">
      <c r="A391" s="8" t="s">
        <v>282</v>
      </c>
      <c r="B391" s="9" t="s">
        <v>38</v>
      </c>
      <c r="C391" s="8"/>
      <c r="D391" s="8"/>
      <c r="E391" s="20" t="s">
        <v>39</v>
      </c>
      <c r="F391" s="21">
        <f>F393+F392</f>
        <v>19420.299999999999</v>
      </c>
      <c r="G391" s="21">
        <f>G393+G392</f>
        <v>19420.299999999999</v>
      </c>
      <c r="H391" s="21">
        <f>H393+H392</f>
        <v>19420.299999999999</v>
      </c>
      <c r="I391" s="1"/>
      <c r="J391" s="1"/>
    </row>
    <row r="392">
      <c r="A392" s="8" t="s">
        <v>282</v>
      </c>
      <c r="B392" s="9">
        <v>600</v>
      </c>
      <c r="C392" s="8" t="s">
        <v>86</v>
      </c>
      <c r="D392" s="8" t="s">
        <v>85</v>
      </c>
      <c r="E392" s="20" t="s">
        <v>202</v>
      </c>
      <c r="F392" s="21">
        <v>200</v>
      </c>
      <c r="G392" s="21">
        <v>200</v>
      </c>
      <c r="H392" s="21">
        <v>200</v>
      </c>
      <c r="I392" s="1"/>
      <c r="J392" s="1"/>
    </row>
    <row r="393">
      <c r="A393" s="8" t="s">
        <v>282</v>
      </c>
      <c r="B393" s="9">
        <v>600</v>
      </c>
      <c r="C393" s="8" t="s">
        <v>245</v>
      </c>
      <c r="D393" s="8" t="s">
        <v>85</v>
      </c>
      <c r="E393" s="20" t="s">
        <v>246</v>
      </c>
      <c r="F393" s="21">
        <v>19220.299999999999</v>
      </c>
      <c r="G393" s="21">
        <v>19220.299999999999</v>
      </c>
      <c r="H393" s="21">
        <v>19220.299999999999</v>
      </c>
      <c r="I393" s="1"/>
      <c r="J393" s="1"/>
    </row>
    <row r="394" ht="63">
      <c r="A394" s="8" t="s">
        <v>283</v>
      </c>
      <c r="B394" s="9"/>
      <c r="C394" s="8"/>
      <c r="D394" s="8"/>
      <c r="E394" s="20" t="s">
        <v>284</v>
      </c>
      <c r="F394" s="21">
        <f>F395+F400</f>
        <v>96382.800000000003</v>
      </c>
      <c r="G394" s="21">
        <f>G395+G400</f>
        <v>98934.300000000003</v>
      </c>
      <c r="H394" s="21">
        <f>H395+H400</f>
        <v>98934.300000000003</v>
      </c>
      <c r="I394" s="1"/>
      <c r="J394" s="1"/>
    </row>
    <row r="395" ht="31.5">
      <c r="A395" s="8" t="s">
        <v>285</v>
      </c>
      <c r="B395" s="9"/>
      <c r="C395" s="8"/>
      <c r="D395" s="8"/>
      <c r="E395" s="20" t="s">
        <v>161</v>
      </c>
      <c r="F395" s="21">
        <f>F396+F398</f>
        <v>25170</v>
      </c>
      <c r="G395" s="21">
        <f>G396+G398</f>
        <v>25840.100000000002</v>
      </c>
      <c r="H395" s="21">
        <f>H396+H398</f>
        <v>25840.100000000002</v>
      </c>
      <c r="I395" s="1"/>
      <c r="J395" s="1"/>
    </row>
    <row r="396" ht="94.5">
      <c r="A396" s="8" t="s">
        <v>285</v>
      </c>
      <c r="B396" s="9" t="s">
        <v>133</v>
      </c>
      <c r="C396" s="8"/>
      <c r="D396" s="8"/>
      <c r="E396" s="20" t="s">
        <v>134</v>
      </c>
      <c r="F396" s="21">
        <f>F397</f>
        <v>23975</v>
      </c>
      <c r="G396" s="21">
        <f>G397</f>
        <v>24645.100000000002</v>
      </c>
      <c r="H396" s="21">
        <f>H397</f>
        <v>24645.100000000002</v>
      </c>
      <c r="I396" s="1"/>
      <c r="J396" s="1"/>
    </row>
    <row r="397" ht="31.5">
      <c r="A397" s="8" t="s">
        <v>285</v>
      </c>
      <c r="B397" s="9">
        <v>100</v>
      </c>
      <c r="C397" s="8" t="s">
        <v>245</v>
      </c>
      <c r="D397" s="8" t="s">
        <v>286</v>
      </c>
      <c r="E397" s="20" t="s">
        <v>287</v>
      </c>
      <c r="F397" s="21">
        <v>23975</v>
      </c>
      <c r="G397" s="21">
        <v>24645.100000000002</v>
      </c>
      <c r="H397" s="21">
        <v>24645.100000000002</v>
      </c>
      <c r="I397" s="1"/>
      <c r="J397" s="1"/>
    </row>
    <row r="398" ht="31.5">
      <c r="A398" s="8" t="s">
        <v>285</v>
      </c>
      <c r="B398" s="9" t="s">
        <v>46</v>
      </c>
      <c r="C398" s="8"/>
      <c r="D398" s="8"/>
      <c r="E398" s="20" t="s">
        <v>47</v>
      </c>
      <c r="F398" s="21">
        <f>F399</f>
        <v>1195</v>
      </c>
      <c r="G398" s="21">
        <f>G399</f>
        <v>1195</v>
      </c>
      <c r="H398" s="21">
        <f>H399</f>
        <v>1195</v>
      </c>
      <c r="I398" s="1"/>
      <c r="J398" s="1"/>
    </row>
    <row r="399" ht="31.5">
      <c r="A399" s="8" t="s">
        <v>285</v>
      </c>
      <c r="B399" s="9">
        <v>200</v>
      </c>
      <c r="C399" s="8" t="s">
        <v>245</v>
      </c>
      <c r="D399" s="8" t="s">
        <v>286</v>
      </c>
      <c r="E399" s="20" t="s">
        <v>287</v>
      </c>
      <c r="F399" s="21">
        <v>1195</v>
      </c>
      <c r="G399" s="21">
        <v>1195</v>
      </c>
      <c r="H399" s="21">
        <v>1195</v>
      </c>
      <c r="I399" s="1"/>
      <c r="J399" s="1"/>
    </row>
    <row r="400" ht="47.25">
      <c r="A400" s="8" t="s">
        <v>288</v>
      </c>
      <c r="B400" s="9"/>
      <c r="C400" s="8"/>
      <c r="D400" s="8"/>
      <c r="E400" s="20" t="s">
        <v>132</v>
      </c>
      <c r="F400" s="21">
        <f>F401+F403</f>
        <v>71212.800000000003</v>
      </c>
      <c r="G400" s="21">
        <f>G401+G403</f>
        <v>73094.199999999997</v>
      </c>
      <c r="H400" s="21">
        <f>H401+H403</f>
        <v>73094.199999999997</v>
      </c>
      <c r="I400" s="1"/>
      <c r="J400" s="1"/>
    </row>
    <row r="401" ht="94.5">
      <c r="A401" s="8" t="s">
        <v>288</v>
      </c>
      <c r="B401" s="9" t="s">
        <v>133</v>
      </c>
      <c r="C401" s="8"/>
      <c r="D401" s="8"/>
      <c r="E401" s="20" t="s">
        <v>134</v>
      </c>
      <c r="F401" s="21">
        <f>F402</f>
        <v>66827.600000000006</v>
      </c>
      <c r="G401" s="21">
        <f>G402</f>
        <v>68709</v>
      </c>
      <c r="H401" s="21">
        <f>H402</f>
        <v>68709</v>
      </c>
      <c r="I401" s="1"/>
      <c r="J401" s="1"/>
    </row>
    <row r="402" ht="31.5">
      <c r="A402" s="8" t="s">
        <v>288</v>
      </c>
      <c r="B402" s="9">
        <v>100</v>
      </c>
      <c r="C402" s="8" t="s">
        <v>245</v>
      </c>
      <c r="D402" s="8" t="s">
        <v>286</v>
      </c>
      <c r="E402" s="20" t="s">
        <v>287</v>
      </c>
      <c r="F402" s="21">
        <v>66827.600000000006</v>
      </c>
      <c r="G402" s="21">
        <v>68709</v>
      </c>
      <c r="H402" s="21">
        <v>68709</v>
      </c>
      <c r="I402" s="1"/>
      <c r="J402" s="1"/>
    </row>
    <row r="403" ht="31.5">
      <c r="A403" s="8" t="s">
        <v>288</v>
      </c>
      <c r="B403" s="9" t="s">
        <v>46</v>
      </c>
      <c r="C403" s="8"/>
      <c r="D403" s="8"/>
      <c r="E403" s="20" t="s">
        <v>47</v>
      </c>
      <c r="F403" s="21">
        <f>F404</f>
        <v>4385.1999999999998</v>
      </c>
      <c r="G403" s="21">
        <f>G404</f>
        <v>4385.1999999999998</v>
      </c>
      <c r="H403" s="21">
        <f>H404</f>
        <v>4385.1999999999998</v>
      </c>
      <c r="I403" s="1"/>
      <c r="J403" s="1"/>
    </row>
    <row r="404" ht="31.5">
      <c r="A404" s="8" t="s">
        <v>288</v>
      </c>
      <c r="B404" s="9">
        <v>200</v>
      </c>
      <c r="C404" s="8" t="s">
        <v>245</v>
      </c>
      <c r="D404" s="8" t="s">
        <v>286</v>
      </c>
      <c r="E404" s="20" t="s">
        <v>287</v>
      </c>
      <c r="F404" s="21">
        <v>4385.1999999999998</v>
      </c>
      <c r="G404" s="21">
        <v>4385.1999999999998</v>
      </c>
      <c r="H404" s="21">
        <v>4385.1999999999998</v>
      </c>
      <c r="I404" s="1"/>
      <c r="J404" s="1"/>
    </row>
    <row r="405" s="10" customFormat="1" ht="47.25">
      <c r="A405" s="11" t="s">
        <v>289</v>
      </c>
      <c r="B405" s="12"/>
      <c r="C405" s="11"/>
      <c r="D405" s="11"/>
      <c r="E405" s="13" t="s">
        <v>290</v>
      </c>
      <c r="F405" s="14">
        <f>F406</f>
        <v>705120.40000000002</v>
      </c>
      <c r="G405" s="14">
        <f>G406</f>
        <v>760179</v>
      </c>
      <c r="H405" s="14">
        <f>H406</f>
        <v>763137</v>
      </c>
      <c r="I405" s="10"/>
      <c r="J405" s="10"/>
    </row>
    <row r="406" s="15" customFormat="1">
      <c r="A406" s="16" t="s">
        <v>291</v>
      </c>
      <c r="B406" s="17"/>
      <c r="C406" s="16"/>
      <c r="D406" s="16"/>
      <c r="E406" s="18" t="s">
        <v>41</v>
      </c>
      <c r="F406" s="19">
        <f>F407+F430+F446+F480</f>
        <v>705120.40000000002</v>
      </c>
      <c r="G406" s="19">
        <f>G407+G430+G446+G480</f>
        <v>760179</v>
      </c>
      <c r="H406" s="19">
        <f>H407+H430+H446+H480</f>
        <v>763137</v>
      </c>
      <c r="I406" s="15"/>
      <c r="J406" s="15"/>
    </row>
    <row r="407" ht="78.75">
      <c r="A407" s="8" t="s">
        <v>292</v>
      </c>
      <c r="B407" s="9"/>
      <c r="C407" s="8"/>
      <c r="D407" s="8"/>
      <c r="E407" s="20" t="s">
        <v>293</v>
      </c>
      <c r="F407" s="21">
        <f>F408+F413+F418+F421+F424+F427</f>
        <v>181046.39999999999</v>
      </c>
      <c r="G407" s="21">
        <f>G408+G413+G418+G421+G424+G427</f>
        <v>231046.39999999999</v>
      </c>
      <c r="H407" s="21">
        <f>H408+H413+H418+H421+H424+H427</f>
        <v>231046.39999999999</v>
      </c>
      <c r="I407" s="1"/>
      <c r="J407" s="1"/>
    </row>
    <row r="408" ht="126">
      <c r="A408" s="8" t="s">
        <v>294</v>
      </c>
      <c r="B408" s="9"/>
      <c r="C408" s="8"/>
      <c r="D408" s="8"/>
      <c r="E408" s="20" t="s">
        <v>295</v>
      </c>
      <c r="F408" s="21">
        <f>F409+F411</f>
        <v>14638.6</v>
      </c>
      <c r="G408" s="21">
        <f>G409+G411</f>
        <v>14638.6</v>
      </c>
      <c r="H408" s="21">
        <f>H409+H411</f>
        <v>14638.6</v>
      </c>
      <c r="I408" s="1"/>
      <c r="J408" s="1"/>
    </row>
    <row r="409" ht="31.5">
      <c r="A409" s="8" t="s">
        <v>294</v>
      </c>
      <c r="B409" s="9" t="s">
        <v>46</v>
      </c>
      <c r="C409" s="8"/>
      <c r="D409" s="8"/>
      <c r="E409" s="20" t="s">
        <v>47</v>
      </c>
      <c r="F409" s="21">
        <f>F410</f>
        <v>38.100000000000001</v>
      </c>
      <c r="G409" s="21">
        <f>G410</f>
        <v>38.100000000000001</v>
      </c>
      <c r="H409" s="21">
        <f>H410</f>
        <v>38.100000000000001</v>
      </c>
      <c r="I409" s="1"/>
      <c r="J409" s="1"/>
    </row>
    <row r="410" ht="31.5">
      <c r="A410" s="8" t="s">
        <v>294</v>
      </c>
      <c r="B410" s="9">
        <v>200</v>
      </c>
      <c r="C410" s="8" t="s">
        <v>86</v>
      </c>
      <c r="D410" s="8" t="s">
        <v>296</v>
      </c>
      <c r="E410" s="20" t="s">
        <v>297</v>
      </c>
      <c r="F410" s="21">
        <v>38.100000000000001</v>
      </c>
      <c r="G410" s="21">
        <v>38.100000000000001</v>
      </c>
      <c r="H410" s="21">
        <v>38.100000000000001</v>
      </c>
      <c r="I410" s="1"/>
      <c r="J410" s="1"/>
    </row>
    <row r="411" ht="31.5">
      <c r="A411" s="8" t="s">
        <v>294</v>
      </c>
      <c r="B411" s="9" t="s">
        <v>170</v>
      </c>
      <c r="C411" s="8"/>
      <c r="D411" s="8"/>
      <c r="E411" s="20" t="s">
        <v>171</v>
      </c>
      <c r="F411" s="21">
        <f>F412</f>
        <v>14600.5</v>
      </c>
      <c r="G411" s="21">
        <f>G412</f>
        <v>14600.5</v>
      </c>
      <c r="H411" s="21">
        <f>H412</f>
        <v>14600.5</v>
      </c>
      <c r="I411" s="1"/>
      <c r="J411" s="1"/>
    </row>
    <row r="412">
      <c r="A412" s="8" t="s">
        <v>294</v>
      </c>
      <c r="B412" s="9">
        <v>300</v>
      </c>
      <c r="C412" s="8" t="s">
        <v>86</v>
      </c>
      <c r="D412" s="8" t="s">
        <v>85</v>
      </c>
      <c r="E412" s="20" t="s">
        <v>202</v>
      </c>
      <c r="F412" s="21">
        <v>14600.5</v>
      </c>
      <c r="G412" s="21">
        <v>14600.5</v>
      </c>
      <c r="H412" s="21">
        <v>14600.5</v>
      </c>
      <c r="I412" s="1"/>
      <c r="J412" s="1"/>
    </row>
    <row r="413" ht="63">
      <c r="A413" s="8" t="s">
        <v>298</v>
      </c>
      <c r="B413" s="9"/>
      <c r="C413" s="8"/>
      <c r="D413" s="8"/>
      <c r="E413" s="20" t="s">
        <v>299</v>
      </c>
      <c r="F413" s="21">
        <f>F414+F416</f>
        <v>3160.8999999999996</v>
      </c>
      <c r="G413" s="21">
        <f>G414+G416</f>
        <v>3160.8999999999996</v>
      </c>
      <c r="H413" s="21">
        <f>H414+H416</f>
        <v>3160.8999999999996</v>
      </c>
      <c r="I413" s="1"/>
      <c r="J413" s="1"/>
    </row>
    <row r="414" ht="31.5">
      <c r="A414" s="8" t="s">
        <v>298</v>
      </c>
      <c r="B414" s="9" t="s">
        <v>46</v>
      </c>
      <c r="C414" s="8"/>
      <c r="D414" s="8"/>
      <c r="E414" s="20" t="s">
        <v>47</v>
      </c>
      <c r="F414" s="21">
        <f>F415</f>
        <v>8.1999999999999993</v>
      </c>
      <c r="G414" s="21">
        <f>G415</f>
        <v>8.1999999999999993</v>
      </c>
      <c r="H414" s="21">
        <f>H415</f>
        <v>8.1999999999999993</v>
      </c>
      <c r="I414" s="1"/>
      <c r="J414" s="1"/>
    </row>
    <row r="415" ht="31.5">
      <c r="A415" s="8" t="s">
        <v>298</v>
      </c>
      <c r="B415" s="9">
        <v>200</v>
      </c>
      <c r="C415" s="8" t="s">
        <v>86</v>
      </c>
      <c r="D415" s="8" t="s">
        <v>296</v>
      </c>
      <c r="E415" s="20" t="s">
        <v>297</v>
      </c>
      <c r="F415" s="21">
        <v>8.1999999999999993</v>
      </c>
      <c r="G415" s="21">
        <v>8.1999999999999993</v>
      </c>
      <c r="H415" s="21">
        <v>8.1999999999999993</v>
      </c>
      <c r="I415" s="1"/>
      <c r="J415" s="1"/>
    </row>
    <row r="416" ht="31.5">
      <c r="A416" s="8" t="s">
        <v>298</v>
      </c>
      <c r="B416" s="9" t="s">
        <v>170</v>
      </c>
      <c r="C416" s="8"/>
      <c r="D416" s="8"/>
      <c r="E416" s="20" t="s">
        <v>171</v>
      </c>
      <c r="F416" s="21">
        <f>F417</f>
        <v>3152.6999999999998</v>
      </c>
      <c r="G416" s="21">
        <f>G417</f>
        <v>3152.6999999999998</v>
      </c>
      <c r="H416" s="21">
        <f>H417</f>
        <v>3152.6999999999998</v>
      </c>
      <c r="I416" s="1"/>
      <c r="J416" s="1"/>
    </row>
    <row r="417">
      <c r="A417" s="8" t="s">
        <v>298</v>
      </c>
      <c r="B417" s="9">
        <v>300</v>
      </c>
      <c r="C417" s="8" t="s">
        <v>86</v>
      </c>
      <c r="D417" s="8" t="s">
        <v>85</v>
      </c>
      <c r="E417" s="20" t="s">
        <v>202</v>
      </c>
      <c r="F417" s="21">
        <v>3152.6999999999998</v>
      </c>
      <c r="G417" s="21">
        <v>3152.6999999999998</v>
      </c>
      <c r="H417" s="21">
        <v>3152.6999999999998</v>
      </c>
      <c r="I417" s="1"/>
      <c r="J417" s="1"/>
    </row>
    <row r="418" ht="31.5">
      <c r="A418" s="8" t="s">
        <v>300</v>
      </c>
      <c r="B418" s="9"/>
      <c r="C418" s="8"/>
      <c r="D418" s="8"/>
      <c r="E418" s="20" t="s">
        <v>301</v>
      </c>
      <c r="F418" s="21">
        <f t="shared" ref="F418:F428" si="73">F419</f>
        <v>8993.8999999999996</v>
      </c>
      <c r="G418" s="21">
        <f t="shared" ref="G418:G428" si="74">G419</f>
        <v>8993.8999999999996</v>
      </c>
      <c r="H418" s="21">
        <f t="shared" ref="H418:H428" si="75">H419</f>
        <v>8993.8999999999996</v>
      </c>
      <c r="I418" s="1"/>
      <c r="J418" s="1"/>
    </row>
    <row r="419" ht="31.5">
      <c r="A419" s="8" t="s">
        <v>300</v>
      </c>
      <c r="B419" s="9" t="s">
        <v>170</v>
      </c>
      <c r="C419" s="8"/>
      <c r="D419" s="8"/>
      <c r="E419" s="20" t="s">
        <v>171</v>
      </c>
      <c r="F419" s="21">
        <f t="shared" si="73"/>
        <v>8993.8999999999996</v>
      </c>
      <c r="G419" s="21">
        <f t="shared" si="74"/>
        <v>8993.8999999999996</v>
      </c>
      <c r="H419" s="21">
        <f t="shared" si="75"/>
        <v>8993.8999999999996</v>
      </c>
      <c r="I419" s="1"/>
      <c r="J419" s="1"/>
    </row>
    <row r="420" ht="31.5">
      <c r="A420" s="8" t="s">
        <v>300</v>
      </c>
      <c r="B420" s="9">
        <v>300</v>
      </c>
      <c r="C420" s="8" t="s">
        <v>86</v>
      </c>
      <c r="D420" s="8" t="s">
        <v>296</v>
      </c>
      <c r="E420" s="20" t="s">
        <v>297</v>
      </c>
      <c r="F420" s="21">
        <v>8993.8999999999996</v>
      </c>
      <c r="G420" s="21">
        <v>8993.8999999999996</v>
      </c>
      <c r="H420" s="21">
        <v>8993.8999999999996</v>
      </c>
      <c r="I420" s="1"/>
      <c r="J420" s="1"/>
    </row>
    <row r="421" ht="31.5">
      <c r="A421" s="8" t="s">
        <v>302</v>
      </c>
      <c r="B421" s="9"/>
      <c r="C421" s="8"/>
      <c r="D421" s="8"/>
      <c r="E421" s="20" t="s">
        <v>303</v>
      </c>
      <c r="F421" s="21">
        <f t="shared" si="73"/>
        <v>804.70000000000005</v>
      </c>
      <c r="G421" s="21">
        <f t="shared" si="74"/>
        <v>804.70000000000005</v>
      </c>
      <c r="H421" s="21">
        <f t="shared" si="75"/>
        <v>804.70000000000005</v>
      </c>
      <c r="I421" s="1"/>
      <c r="J421" s="1"/>
    </row>
    <row r="422" ht="31.5">
      <c r="A422" s="8" t="s">
        <v>302</v>
      </c>
      <c r="B422" s="9" t="s">
        <v>170</v>
      </c>
      <c r="C422" s="8"/>
      <c r="D422" s="8"/>
      <c r="E422" s="20" t="s">
        <v>171</v>
      </c>
      <c r="F422" s="21">
        <f t="shared" si="73"/>
        <v>804.70000000000005</v>
      </c>
      <c r="G422" s="21">
        <f t="shared" si="74"/>
        <v>804.70000000000005</v>
      </c>
      <c r="H422" s="21">
        <f t="shared" si="75"/>
        <v>804.70000000000005</v>
      </c>
      <c r="I422" s="1"/>
      <c r="J422" s="1"/>
    </row>
    <row r="423">
      <c r="A423" s="8" t="s">
        <v>302</v>
      </c>
      <c r="B423" s="9">
        <v>300</v>
      </c>
      <c r="C423" s="8" t="s">
        <v>86</v>
      </c>
      <c r="D423" s="8" t="s">
        <v>85</v>
      </c>
      <c r="E423" s="20" t="s">
        <v>202</v>
      </c>
      <c r="F423" s="21">
        <v>804.70000000000005</v>
      </c>
      <c r="G423" s="21">
        <v>804.70000000000005</v>
      </c>
      <c r="H423" s="21">
        <v>804.70000000000005</v>
      </c>
      <c r="I423" s="1"/>
      <c r="J423" s="1"/>
    </row>
    <row r="424" ht="63">
      <c r="A424" s="8" t="s">
        <v>304</v>
      </c>
      <c r="B424" s="9"/>
      <c r="C424" s="8"/>
      <c r="D424" s="8"/>
      <c r="E424" s="20" t="s">
        <v>305</v>
      </c>
      <c r="F424" s="21">
        <f t="shared" si="73"/>
        <v>150000</v>
      </c>
      <c r="G424" s="21">
        <f t="shared" si="74"/>
        <v>200000</v>
      </c>
      <c r="H424" s="21">
        <f t="shared" si="75"/>
        <v>200000</v>
      </c>
      <c r="I424" s="1"/>
      <c r="J424" s="1"/>
    </row>
    <row r="425" ht="31.5">
      <c r="A425" s="8" t="s">
        <v>304</v>
      </c>
      <c r="B425" s="9" t="s">
        <v>170</v>
      </c>
      <c r="C425" s="8"/>
      <c r="D425" s="8"/>
      <c r="E425" s="20" t="s">
        <v>171</v>
      </c>
      <c r="F425" s="21">
        <f t="shared" si="73"/>
        <v>150000</v>
      </c>
      <c r="G425" s="21">
        <f t="shared" si="74"/>
        <v>200000</v>
      </c>
      <c r="H425" s="21">
        <f t="shared" si="75"/>
        <v>200000</v>
      </c>
      <c r="I425" s="1"/>
      <c r="J425" s="1"/>
    </row>
    <row r="426">
      <c r="A426" s="8" t="s">
        <v>304</v>
      </c>
      <c r="B426" s="9">
        <v>300</v>
      </c>
      <c r="C426" s="8" t="s">
        <v>86</v>
      </c>
      <c r="D426" s="8" t="s">
        <v>85</v>
      </c>
      <c r="E426" s="20" t="s">
        <v>202</v>
      </c>
      <c r="F426" s="21">
        <v>150000</v>
      </c>
      <c r="G426" s="21">
        <v>200000</v>
      </c>
      <c r="H426" s="21">
        <v>200000</v>
      </c>
      <c r="I426" s="1"/>
      <c r="J426" s="1"/>
    </row>
    <row r="427" ht="47.25">
      <c r="A427" s="8" t="s">
        <v>306</v>
      </c>
      <c r="B427" s="9"/>
      <c r="C427" s="8"/>
      <c r="D427" s="8"/>
      <c r="E427" s="20" t="s">
        <v>307</v>
      </c>
      <c r="F427" s="21">
        <f t="shared" si="73"/>
        <v>3448.3000000000002</v>
      </c>
      <c r="G427" s="21">
        <f t="shared" si="74"/>
        <v>3448.3000000000002</v>
      </c>
      <c r="H427" s="21">
        <f t="shared" si="75"/>
        <v>3448.3000000000002</v>
      </c>
      <c r="I427" s="1"/>
      <c r="J427" s="1"/>
    </row>
    <row r="428" ht="31.5">
      <c r="A428" s="8" t="s">
        <v>306</v>
      </c>
      <c r="B428" s="9" t="s">
        <v>170</v>
      </c>
      <c r="C428" s="8"/>
      <c r="D428" s="8"/>
      <c r="E428" s="20" t="s">
        <v>171</v>
      </c>
      <c r="F428" s="21">
        <f t="shared" si="73"/>
        <v>3448.3000000000002</v>
      </c>
      <c r="G428" s="21">
        <f t="shared" si="74"/>
        <v>3448.3000000000002</v>
      </c>
      <c r="H428" s="21">
        <f t="shared" si="75"/>
        <v>3448.3000000000002</v>
      </c>
      <c r="I428" s="1"/>
      <c r="J428" s="1"/>
    </row>
    <row r="429">
      <c r="A429" s="8" t="s">
        <v>306</v>
      </c>
      <c r="B429" s="9">
        <v>300</v>
      </c>
      <c r="C429" s="8" t="s">
        <v>86</v>
      </c>
      <c r="D429" s="8" t="s">
        <v>85</v>
      </c>
      <c r="E429" s="20" t="s">
        <v>202</v>
      </c>
      <c r="F429" s="21">
        <v>3448.3000000000002</v>
      </c>
      <c r="G429" s="21">
        <v>3448.3000000000002</v>
      </c>
      <c r="H429" s="21">
        <v>3448.3000000000002</v>
      </c>
      <c r="I429" s="1"/>
      <c r="J429" s="1"/>
    </row>
    <row r="430" ht="47.25">
      <c r="A430" s="8" t="s">
        <v>308</v>
      </c>
      <c r="B430" s="9"/>
      <c r="C430" s="8"/>
      <c r="D430" s="8"/>
      <c r="E430" s="20" t="s">
        <v>309</v>
      </c>
      <c r="F430" s="21">
        <f>F431+F440</f>
        <v>32772</v>
      </c>
      <c r="G430" s="21">
        <f>G431+G440</f>
        <v>32672</v>
      </c>
      <c r="H430" s="21">
        <f>H431+H440</f>
        <v>35630</v>
      </c>
      <c r="I430" s="1"/>
      <c r="J430" s="1"/>
    </row>
    <row r="431" ht="31.5">
      <c r="A431" s="8" t="s">
        <v>310</v>
      </c>
      <c r="B431" s="9"/>
      <c r="C431" s="8"/>
      <c r="D431" s="8"/>
      <c r="E431" s="20" t="s">
        <v>311</v>
      </c>
      <c r="F431" s="21">
        <f>F432+F435</f>
        <v>10169.299999999999</v>
      </c>
      <c r="G431" s="21">
        <f>G432+G435</f>
        <v>10069.299999999999</v>
      </c>
      <c r="H431" s="21">
        <f>H432+H435</f>
        <v>10069.299999999999</v>
      </c>
      <c r="I431" s="1"/>
      <c r="J431" s="1"/>
    </row>
    <row r="432" ht="31.5">
      <c r="A432" s="8" t="s">
        <v>310</v>
      </c>
      <c r="B432" s="9" t="s">
        <v>46</v>
      </c>
      <c r="C432" s="8"/>
      <c r="D432" s="8"/>
      <c r="E432" s="20" t="s">
        <v>47</v>
      </c>
      <c r="F432" s="21">
        <f>F433+F434</f>
        <v>5252.1999999999998</v>
      </c>
      <c r="G432" s="21">
        <f>G433+G434</f>
        <v>5252.1999999999998</v>
      </c>
      <c r="H432" s="21">
        <f>H433+H434</f>
        <v>5252.1999999999998</v>
      </c>
      <c r="I432" s="1"/>
      <c r="J432" s="1"/>
    </row>
    <row r="433" ht="31.5">
      <c r="A433" s="8" t="s">
        <v>310</v>
      </c>
      <c r="B433" s="9">
        <v>200</v>
      </c>
      <c r="C433" s="8" t="s">
        <v>86</v>
      </c>
      <c r="D433" s="8" t="s">
        <v>296</v>
      </c>
      <c r="E433" s="20" t="s">
        <v>297</v>
      </c>
      <c r="F433" s="21">
        <v>4639.6999999999998</v>
      </c>
      <c r="G433" s="21">
        <v>4639.6999999999998</v>
      </c>
      <c r="H433" s="21">
        <v>4639.6999999999998</v>
      </c>
      <c r="I433" s="1"/>
      <c r="J433" s="1"/>
    </row>
    <row r="434">
      <c r="A434" s="8" t="s">
        <v>310</v>
      </c>
      <c r="B434" s="9">
        <v>200</v>
      </c>
      <c r="C434" s="8" t="s">
        <v>245</v>
      </c>
      <c r="D434" s="8" t="s">
        <v>264</v>
      </c>
      <c r="E434" s="20" t="s">
        <v>265</v>
      </c>
      <c r="F434" s="21">
        <v>612.5</v>
      </c>
      <c r="G434" s="21">
        <v>612.5</v>
      </c>
      <c r="H434" s="21">
        <v>612.5</v>
      </c>
      <c r="I434" s="1"/>
      <c r="J434" s="1"/>
    </row>
    <row r="435" ht="47.25">
      <c r="A435" s="8" t="s">
        <v>310</v>
      </c>
      <c r="B435" s="9" t="s">
        <v>38</v>
      </c>
      <c r="C435" s="8"/>
      <c r="D435" s="8"/>
      <c r="E435" s="20" t="s">
        <v>39</v>
      </c>
      <c r="F435" s="21">
        <f>F438+F436+F437+F439</f>
        <v>4917.0999999999995</v>
      </c>
      <c r="G435" s="21">
        <f>G438+G436+G437+G439</f>
        <v>4817.0999999999995</v>
      </c>
      <c r="H435" s="21">
        <f>H438+H436+H437+H439</f>
        <v>4817.0999999999995</v>
      </c>
      <c r="I435" s="1"/>
      <c r="J435" s="1"/>
    </row>
    <row r="436">
      <c r="A436" s="8" t="s">
        <v>310</v>
      </c>
      <c r="B436" s="9" t="s">
        <v>38</v>
      </c>
      <c r="C436" s="8" t="s">
        <v>50</v>
      </c>
      <c r="D436" s="8" t="s">
        <v>50</v>
      </c>
      <c r="E436" s="20" t="s">
        <v>51</v>
      </c>
      <c r="F436" s="21">
        <v>2500</v>
      </c>
      <c r="G436" s="21">
        <v>2500</v>
      </c>
      <c r="H436" s="21">
        <v>2500</v>
      </c>
      <c r="I436" s="1"/>
      <c r="J436" s="1"/>
    </row>
    <row r="437">
      <c r="A437" s="8" t="s">
        <v>310</v>
      </c>
      <c r="B437" s="9" t="s">
        <v>38</v>
      </c>
      <c r="C437" s="8" t="s">
        <v>50</v>
      </c>
      <c r="D437" s="8" t="s">
        <v>52</v>
      </c>
      <c r="E437" s="20" t="s">
        <v>53</v>
      </c>
      <c r="F437" s="21">
        <v>489.39999999999998</v>
      </c>
      <c r="G437" s="21">
        <v>489.39999999999998</v>
      </c>
      <c r="H437" s="21">
        <v>489.39999999999998</v>
      </c>
      <c r="I437" s="1"/>
    </row>
    <row r="438">
      <c r="A438" s="8" t="s">
        <v>310</v>
      </c>
      <c r="B438" s="9" t="s">
        <v>38</v>
      </c>
      <c r="C438" s="8" t="s">
        <v>54</v>
      </c>
      <c r="D438" s="8" t="s">
        <v>23</v>
      </c>
      <c r="E438" s="20" t="s">
        <v>55</v>
      </c>
      <c r="F438" s="21">
        <v>1477.7</v>
      </c>
      <c r="G438" s="21">
        <v>1377.7</v>
      </c>
      <c r="H438" s="21">
        <v>1377.7</v>
      </c>
      <c r="I438" s="1"/>
      <c r="J438" s="1"/>
    </row>
    <row r="439" ht="31.5">
      <c r="A439" s="8" t="s">
        <v>310</v>
      </c>
      <c r="B439" s="9" t="s">
        <v>38</v>
      </c>
      <c r="C439" s="8" t="s">
        <v>86</v>
      </c>
      <c r="D439" s="8" t="s">
        <v>296</v>
      </c>
      <c r="E439" s="20" t="s">
        <v>297</v>
      </c>
      <c r="F439" s="21">
        <v>450</v>
      </c>
      <c r="G439" s="21">
        <v>450</v>
      </c>
      <c r="H439" s="21">
        <v>450</v>
      </c>
      <c r="I439" s="1"/>
    </row>
    <row r="440" ht="47.25">
      <c r="A440" s="8" t="s">
        <v>312</v>
      </c>
      <c r="B440" s="9"/>
      <c r="C440" s="8"/>
      <c r="D440" s="8"/>
      <c r="E440" s="20" t="s">
        <v>313</v>
      </c>
      <c r="F440" s="21">
        <f>F441+F443</f>
        <v>22602.700000000001</v>
      </c>
      <c r="G440" s="21">
        <f>G441+G443</f>
        <v>22602.700000000001</v>
      </c>
      <c r="H440" s="21">
        <f>H441+H443</f>
        <v>25560.700000000001</v>
      </c>
      <c r="I440" s="1"/>
      <c r="J440" s="1"/>
    </row>
    <row r="441" ht="31.5">
      <c r="A441" s="8" t="s">
        <v>312</v>
      </c>
      <c r="B441" s="9" t="s">
        <v>46</v>
      </c>
      <c r="C441" s="8"/>
      <c r="D441" s="8"/>
      <c r="E441" s="20" t="s">
        <v>47</v>
      </c>
      <c r="F441" s="21">
        <f>F442</f>
        <v>1500</v>
      </c>
      <c r="G441" s="21">
        <f>G442</f>
        <v>1500</v>
      </c>
      <c r="H441" s="21">
        <f>H442</f>
        <v>1500</v>
      </c>
      <c r="I441" s="1"/>
      <c r="J441" s="1"/>
    </row>
    <row r="442" ht="31.5">
      <c r="A442" s="8" t="s">
        <v>312</v>
      </c>
      <c r="B442" s="9">
        <v>200</v>
      </c>
      <c r="C442" s="8" t="s">
        <v>86</v>
      </c>
      <c r="D442" s="8" t="s">
        <v>296</v>
      </c>
      <c r="E442" s="20" t="s">
        <v>297</v>
      </c>
      <c r="F442" s="21">
        <v>1500</v>
      </c>
      <c r="G442" s="21">
        <v>1500</v>
      </c>
      <c r="H442" s="21">
        <v>1500</v>
      </c>
      <c r="I442" s="1"/>
      <c r="J442" s="1"/>
    </row>
    <row r="443" ht="47.25">
      <c r="A443" s="8" t="s">
        <v>312</v>
      </c>
      <c r="B443" s="9" t="s">
        <v>38</v>
      </c>
      <c r="C443" s="8"/>
      <c r="D443" s="8"/>
      <c r="E443" s="20" t="s">
        <v>39</v>
      </c>
      <c r="F443" s="21">
        <f>F444+F445</f>
        <v>21102.700000000001</v>
      </c>
      <c r="G443" s="21">
        <f>G444+G445</f>
        <v>21102.700000000001</v>
      </c>
      <c r="H443" s="21">
        <f>H444+H445</f>
        <v>24060.700000000001</v>
      </c>
      <c r="I443" s="1"/>
      <c r="J443" s="1"/>
    </row>
    <row r="444">
      <c r="A444" s="8" t="s">
        <v>312</v>
      </c>
      <c r="B444" s="9" t="s">
        <v>38</v>
      </c>
      <c r="C444" s="8" t="s">
        <v>50</v>
      </c>
      <c r="D444" s="8" t="s">
        <v>264</v>
      </c>
      <c r="E444" s="20" t="s">
        <v>314</v>
      </c>
      <c r="F444" s="21">
        <v>20575</v>
      </c>
      <c r="G444" s="21">
        <v>19554.5</v>
      </c>
      <c r="H444" s="21">
        <v>21102.700000000001</v>
      </c>
      <c r="I444" s="1"/>
      <c r="J444" s="1"/>
    </row>
    <row r="445">
      <c r="A445" s="8" t="s">
        <v>312</v>
      </c>
      <c r="B445" s="9" t="s">
        <v>38</v>
      </c>
      <c r="C445" s="8" t="s">
        <v>54</v>
      </c>
      <c r="D445" s="8" t="s">
        <v>23</v>
      </c>
      <c r="E445" s="20" t="s">
        <v>55</v>
      </c>
      <c r="F445" s="21">
        <v>527.70000000000005</v>
      </c>
      <c r="G445" s="21">
        <v>1548.2</v>
      </c>
      <c r="H445" s="21">
        <v>2958</v>
      </c>
      <c r="I445" s="1"/>
      <c r="J445" s="1"/>
    </row>
    <row r="446" ht="47.25">
      <c r="A446" s="8" t="s">
        <v>315</v>
      </c>
      <c r="B446" s="9"/>
      <c r="C446" s="8"/>
      <c r="D446" s="8"/>
      <c r="E446" s="20" t="s">
        <v>316</v>
      </c>
      <c r="F446" s="21">
        <f>F447+F450+F453+F456+F459+F470+F475</f>
        <v>359789.50000000006</v>
      </c>
      <c r="G446" s="21">
        <f>G447+G450+G453+G456+G459+G470+G475</f>
        <v>361376.69999999995</v>
      </c>
      <c r="H446" s="21">
        <f>H447+H450+H453+H456+H459+H470+H475</f>
        <v>361376.69999999995</v>
      </c>
      <c r="I446" s="1"/>
      <c r="J446" s="1"/>
    </row>
    <row r="447" ht="47.25">
      <c r="A447" s="8" t="s">
        <v>317</v>
      </c>
      <c r="B447" s="9"/>
      <c r="C447" s="8"/>
      <c r="D447" s="8"/>
      <c r="E447" s="20" t="s">
        <v>132</v>
      </c>
      <c r="F447" s="21">
        <f t="shared" ref="F447:F457" si="76">F448</f>
        <v>92318.100000000006</v>
      </c>
      <c r="G447" s="21">
        <f t="shared" ref="G447:G457" si="77">G448</f>
        <v>94635.899999999994</v>
      </c>
      <c r="H447" s="21">
        <f t="shared" ref="H447:H457" si="78">H448</f>
        <v>94635.899999999994</v>
      </c>
      <c r="I447" s="1"/>
      <c r="J447" s="1"/>
    </row>
    <row r="448" ht="47.25">
      <c r="A448" s="8" t="s">
        <v>317</v>
      </c>
      <c r="B448" s="9" t="s">
        <v>38</v>
      </c>
      <c r="C448" s="8"/>
      <c r="D448" s="8"/>
      <c r="E448" s="20" t="s">
        <v>39</v>
      </c>
      <c r="F448" s="21">
        <f t="shared" si="76"/>
        <v>92318.100000000006</v>
      </c>
      <c r="G448" s="21">
        <f t="shared" si="77"/>
        <v>94635.899999999994</v>
      </c>
      <c r="H448" s="21">
        <f t="shared" si="78"/>
        <v>94635.899999999994</v>
      </c>
      <c r="I448" s="1"/>
      <c r="J448" s="1"/>
    </row>
    <row r="449">
      <c r="A449" s="8" t="s">
        <v>317</v>
      </c>
      <c r="B449" s="9" t="s">
        <v>38</v>
      </c>
      <c r="C449" s="8" t="s">
        <v>50</v>
      </c>
      <c r="D449" s="8" t="s">
        <v>52</v>
      </c>
      <c r="E449" s="20" t="s">
        <v>53</v>
      </c>
      <c r="F449" s="21">
        <v>92318.100000000006</v>
      </c>
      <c r="G449" s="21">
        <v>94635.899999999994</v>
      </c>
      <c r="H449" s="21">
        <v>94635.899999999994</v>
      </c>
      <c r="I449" s="1"/>
      <c r="J449" s="1"/>
    </row>
    <row r="450">
      <c r="A450" s="8" t="s">
        <v>318</v>
      </c>
      <c r="B450" s="9"/>
      <c r="C450" s="8"/>
      <c r="D450" s="8"/>
      <c r="E450" s="20" t="s">
        <v>199</v>
      </c>
      <c r="F450" s="21">
        <f t="shared" si="76"/>
        <v>758.79999999999995</v>
      </c>
      <c r="G450" s="21">
        <f t="shared" si="77"/>
        <v>0</v>
      </c>
      <c r="H450" s="21">
        <f t="shared" si="78"/>
        <v>0</v>
      </c>
      <c r="I450" s="1"/>
      <c r="J450" s="1"/>
    </row>
    <row r="451" ht="47.25">
      <c r="A451" s="8" t="s">
        <v>318</v>
      </c>
      <c r="B451" s="9" t="s">
        <v>38</v>
      </c>
      <c r="C451" s="8"/>
      <c r="D451" s="8"/>
      <c r="E451" s="20" t="s">
        <v>39</v>
      </c>
      <c r="F451" s="21">
        <f t="shared" si="76"/>
        <v>758.79999999999995</v>
      </c>
      <c r="G451" s="21">
        <f t="shared" si="77"/>
        <v>0</v>
      </c>
      <c r="H451" s="21">
        <f t="shared" si="78"/>
        <v>0</v>
      </c>
      <c r="I451" s="1"/>
      <c r="J451" s="1"/>
    </row>
    <row r="452">
      <c r="A452" s="8" t="s">
        <v>318</v>
      </c>
      <c r="B452" s="9" t="s">
        <v>38</v>
      </c>
      <c r="C452" s="8" t="s">
        <v>50</v>
      </c>
      <c r="D452" s="8" t="s">
        <v>52</v>
      </c>
      <c r="E452" s="20" t="s">
        <v>53</v>
      </c>
      <c r="F452" s="21">
        <v>758.79999999999995</v>
      </c>
      <c r="G452" s="21"/>
      <c r="H452" s="21"/>
      <c r="I452" s="1"/>
      <c r="J452" s="1"/>
    </row>
    <row r="453" ht="47.25">
      <c r="A453" s="8" t="s">
        <v>319</v>
      </c>
      <c r="B453" s="9"/>
      <c r="C453" s="8"/>
      <c r="D453" s="8"/>
      <c r="E453" s="20" t="s">
        <v>320</v>
      </c>
      <c r="F453" s="21">
        <f t="shared" si="76"/>
        <v>3500</v>
      </c>
      <c r="G453" s="21">
        <f t="shared" si="77"/>
        <v>3500</v>
      </c>
      <c r="H453" s="21">
        <f t="shared" si="78"/>
        <v>3500</v>
      </c>
      <c r="I453" s="1"/>
      <c r="J453" s="1"/>
    </row>
    <row r="454" ht="31.5">
      <c r="A454" s="8" t="s">
        <v>319</v>
      </c>
      <c r="B454" s="9" t="s">
        <v>46</v>
      </c>
      <c r="C454" s="8"/>
      <c r="D454" s="8"/>
      <c r="E454" s="20" t="s">
        <v>47</v>
      </c>
      <c r="F454" s="21">
        <f t="shared" si="76"/>
        <v>3500</v>
      </c>
      <c r="G454" s="21">
        <f t="shared" si="77"/>
        <v>3500</v>
      </c>
      <c r="H454" s="21">
        <f t="shared" si="78"/>
        <v>3500</v>
      </c>
      <c r="I454" s="1"/>
      <c r="J454" s="1"/>
    </row>
    <row r="455">
      <c r="A455" s="8" t="s">
        <v>319</v>
      </c>
      <c r="B455" s="9">
        <v>200</v>
      </c>
      <c r="C455" s="8" t="s">
        <v>50</v>
      </c>
      <c r="D455" s="8" t="s">
        <v>50</v>
      </c>
      <c r="E455" s="20" t="s">
        <v>51</v>
      </c>
      <c r="F455" s="21">
        <v>3500</v>
      </c>
      <c r="G455" s="21">
        <v>3500</v>
      </c>
      <c r="H455" s="21">
        <v>3500</v>
      </c>
      <c r="I455" s="1"/>
      <c r="J455" s="1"/>
    </row>
    <row r="456" ht="31.5">
      <c r="A456" s="8" t="s">
        <v>321</v>
      </c>
      <c r="B456" s="9"/>
      <c r="C456" s="8"/>
      <c r="D456" s="8"/>
      <c r="E456" s="20" t="s">
        <v>322</v>
      </c>
      <c r="F456" s="21">
        <f t="shared" si="76"/>
        <v>89.900000000000006</v>
      </c>
      <c r="G456" s="21">
        <f t="shared" si="77"/>
        <v>89.900000000000006</v>
      </c>
      <c r="H456" s="21">
        <f t="shared" si="78"/>
        <v>89.900000000000006</v>
      </c>
      <c r="I456" s="1"/>
      <c r="J456" s="1"/>
    </row>
    <row r="457" ht="31.5">
      <c r="A457" s="8" t="s">
        <v>321</v>
      </c>
      <c r="B457" s="9" t="s">
        <v>46</v>
      </c>
      <c r="C457" s="8"/>
      <c r="D457" s="8"/>
      <c r="E457" s="20" t="s">
        <v>47</v>
      </c>
      <c r="F457" s="21">
        <f t="shared" si="76"/>
        <v>89.900000000000006</v>
      </c>
      <c r="G457" s="21">
        <f t="shared" si="77"/>
        <v>89.900000000000006</v>
      </c>
      <c r="H457" s="21">
        <f t="shared" si="78"/>
        <v>89.900000000000006</v>
      </c>
      <c r="I457" s="1"/>
      <c r="J457" s="1"/>
    </row>
    <row r="458">
      <c r="A458" s="8" t="s">
        <v>321</v>
      </c>
      <c r="B458" s="9">
        <v>200</v>
      </c>
      <c r="C458" s="8" t="s">
        <v>50</v>
      </c>
      <c r="D458" s="8" t="s">
        <v>52</v>
      </c>
      <c r="E458" s="20" t="s">
        <v>53</v>
      </c>
      <c r="F458" s="21">
        <v>89.900000000000006</v>
      </c>
      <c r="G458" s="21">
        <v>89.900000000000006</v>
      </c>
      <c r="H458" s="21">
        <v>89.900000000000006</v>
      </c>
      <c r="I458" s="1"/>
      <c r="J458" s="1"/>
    </row>
    <row r="459">
      <c r="A459" s="8" t="s">
        <v>323</v>
      </c>
      <c r="B459" s="9"/>
      <c r="C459" s="8"/>
      <c r="D459" s="8"/>
      <c r="E459" s="20" t="s">
        <v>324</v>
      </c>
      <c r="F459" s="21">
        <f>F460+F462+F464+F466+F468</f>
        <v>250351.80000000002</v>
      </c>
      <c r="G459" s="21">
        <f>G460+G462+G464+G466+G468</f>
        <v>250351.80000000002</v>
      </c>
      <c r="H459" s="21">
        <f>H460+H462+H464+H466+H468</f>
        <v>250351.80000000002</v>
      </c>
      <c r="I459" s="1"/>
      <c r="J459" s="1"/>
    </row>
    <row r="460" ht="94.5">
      <c r="A460" s="8" t="s">
        <v>323</v>
      </c>
      <c r="B460" s="9" t="s">
        <v>133</v>
      </c>
      <c r="C460" s="8"/>
      <c r="D460" s="8"/>
      <c r="E460" s="20" t="s">
        <v>134</v>
      </c>
      <c r="F460" s="21">
        <f>F461</f>
        <v>6513</v>
      </c>
      <c r="G460" s="21">
        <f>G461</f>
        <v>6696.5</v>
      </c>
      <c r="H460" s="21">
        <f>H461</f>
        <v>6696.5</v>
      </c>
      <c r="I460" s="1"/>
      <c r="J460" s="1"/>
    </row>
    <row r="461" ht="31.5">
      <c r="A461" s="8" t="s">
        <v>323</v>
      </c>
      <c r="B461" s="9" t="s">
        <v>133</v>
      </c>
      <c r="C461" s="8" t="s">
        <v>86</v>
      </c>
      <c r="D461" s="8" t="s">
        <v>296</v>
      </c>
      <c r="E461" s="20" t="s">
        <v>297</v>
      </c>
      <c r="F461" s="21">
        <v>6513</v>
      </c>
      <c r="G461" s="21">
        <v>6696.5</v>
      </c>
      <c r="H461" s="21">
        <v>6696.5</v>
      </c>
      <c r="I461" s="1"/>
      <c r="J461" s="1"/>
    </row>
    <row r="462" ht="31.5">
      <c r="A462" s="8" t="s">
        <v>323</v>
      </c>
      <c r="B462" s="9" t="s">
        <v>46</v>
      </c>
      <c r="C462" s="8"/>
      <c r="D462" s="8"/>
      <c r="E462" s="20" t="s">
        <v>47</v>
      </c>
      <c r="F462" s="21">
        <f>F463</f>
        <v>778.79999999999995</v>
      </c>
      <c r="G462" s="21">
        <f>G463</f>
        <v>595.29999999999995</v>
      </c>
      <c r="H462" s="21">
        <f>H463</f>
        <v>595.29999999999995</v>
      </c>
      <c r="I462" s="1"/>
      <c r="J462" s="1"/>
    </row>
    <row r="463" ht="31.5">
      <c r="A463" s="8" t="s">
        <v>323</v>
      </c>
      <c r="B463" s="9" t="s">
        <v>46</v>
      </c>
      <c r="C463" s="8" t="s">
        <v>86</v>
      </c>
      <c r="D463" s="8" t="s">
        <v>296</v>
      </c>
      <c r="E463" s="20" t="s">
        <v>297</v>
      </c>
      <c r="F463" s="21">
        <v>778.79999999999995</v>
      </c>
      <c r="G463" s="21">
        <v>595.29999999999995</v>
      </c>
      <c r="H463" s="21">
        <v>595.29999999999995</v>
      </c>
      <c r="I463" s="1"/>
      <c r="J463" s="1"/>
    </row>
    <row r="464" ht="31.5">
      <c r="A464" s="8" t="s">
        <v>323</v>
      </c>
      <c r="B464" s="9" t="s">
        <v>170</v>
      </c>
      <c r="C464" s="8"/>
      <c r="D464" s="8"/>
      <c r="E464" s="20" t="s">
        <v>171</v>
      </c>
      <c r="F464" s="21">
        <f>F465</f>
        <v>13605.700000000001</v>
      </c>
      <c r="G464" s="21">
        <f>G465</f>
        <v>13605.700000000001</v>
      </c>
      <c r="H464" s="21">
        <f>H465</f>
        <v>13605.700000000001</v>
      </c>
      <c r="I464" s="1"/>
      <c r="J464" s="1"/>
    </row>
    <row r="465">
      <c r="A465" s="8" t="s">
        <v>323</v>
      </c>
      <c r="B465" s="9" t="s">
        <v>170</v>
      </c>
      <c r="C465" s="8" t="s">
        <v>50</v>
      </c>
      <c r="D465" s="8" t="s">
        <v>52</v>
      </c>
      <c r="E465" s="20" t="s">
        <v>53</v>
      </c>
      <c r="F465" s="21">
        <v>13605.700000000001</v>
      </c>
      <c r="G465" s="21">
        <v>13605.700000000001</v>
      </c>
      <c r="H465" s="21">
        <v>13605.700000000001</v>
      </c>
      <c r="I465" s="1"/>
      <c r="J465" s="1"/>
    </row>
    <row r="466" ht="47.25">
      <c r="A466" s="8" t="s">
        <v>323</v>
      </c>
      <c r="B466" s="9" t="s">
        <v>38</v>
      </c>
      <c r="C466" s="8"/>
      <c r="D466" s="8"/>
      <c r="E466" s="20" t="s">
        <v>39</v>
      </c>
      <c r="F466" s="21">
        <f>F467</f>
        <v>82958.100000000006</v>
      </c>
      <c r="G466" s="21">
        <f>G467</f>
        <v>82958.100000000006</v>
      </c>
      <c r="H466" s="21">
        <f>H467</f>
        <v>82958.100000000006</v>
      </c>
      <c r="I466" s="1"/>
      <c r="J466" s="1"/>
    </row>
    <row r="467">
      <c r="A467" s="8" t="s">
        <v>323</v>
      </c>
      <c r="B467" s="9" t="s">
        <v>38</v>
      </c>
      <c r="C467" s="8" t="s">
        <v>50</v>
      </c>
      <c r="D467" s="8" t="s">
        <v>52</v>
      </c>
      <c r="E467" s="20" t="s">
        <v>53</v>
      </c>
      <c r="F467" s="21">
        <v>82958.100000000006</v>
      </c>
      <c r="G467" s="21">
        <v>82958.100000000006</v>
      </c>
      <c r="H467" s="21">
        <v>82958.100000000006</v>
      </c>
      <c r="I467" s="1"/>
      <c r="J467" s="1"/>
    </row>
    <row r="468">
      <c r="A468" s="8" t="s">
        <v>323</v>
      </c>
      <c r="B468" s="9" t="s">
        <v>32</v>
      </c>
      <c r="C468" s="8"/>
      <c r="D468" s="8"/>
      <c r="E468" s="20" t="s">
        <v>33</v>
      </c>
      <c r="F468" s="21">
        <f>F469</f>
        <v>146496.20000000001</v>
      </c>
      <c r="G468" s="21">
        <f>G469</f>
        <v>146496.20000000001</v>
      </c>
      <c r="H468" s="21">
        <f>H469</f>
        <v>146496.20000000001</v>
      </c>
      <c r="I468" s="1"/>
      <c r="J468" s="1"/>
    </row>
    <row r="469">
      <c r="A469" s="8" t="s">
        <v>323</v>
      </c>
      <c r="B469" s="9" t="s">
        <v>32</v>
      </c>
      <c r="C469" s="8" t="s">
        <v>50</v>
      </c>
      <c r="D469" s="8" t="s">
        <v>52</v>
      </c>
      <c r="E469" s="20" t="s">
        <v>53</v>
      </c>
      <c r="F469" s="21">
        <v>146496.20000000001</v>
      </c>
      <c r="G469" s="21">
        <v>146496.20000000001</v>
      </c>
      <c r="H469" s="21">
        <v>146496.20000000001</v>
      </c>
      <c r="I469" s="1"/>
      <c r="J469" s="1"/>
    </row>
    <row r="470" ht="63">
      <c r="A470" s="8" t="s">
        <v>325</v>
      </c>
      <c r="B470" s="9"/>
      <c r="C470" s="8"/>
      <c r="D470" s="8"/>
      <c r="E470" s="20" t="s">
        <v>326</v>
      </c>
      <c r="F470" s="21">
        <f>F471+F473</f>
        <v>1073.4000000000001</v>
      </c>
      <c r="G470" s="21">
        <f>G471+G473</f>
        <v>1101.5999999999999</v>
      </c>
      <c r="H470" s="21">
        <f>H471+H473</f>
        <v>1101.5999999999999</v>
      </c>
      <c r="I470" s="1"/>
      <c r="J470" s="1"/>
    </row>
    <row r="471" ht="47.25">
      <c r="A471" s="8" t="s">
        <v>325</v>
      </c>
      <c r="B471" s="9" t="s">
        <v>38</v>
      </c>
      <c r="C471" s="8"/>
      <c r="D471" s="8"/>
      <c r="E471" s="20" t="s">
        <v>39</v>
      </c>
      <c r="F471" s="21">
        <f>F472</f>
        <v>24.199999999999999</v>
      </c>
      <c r="G471" s="21">
        <f>G472</f>
        <v>24.800000000000001</v>
      </c>
      <c r="H471" s="21">
        <f>H472</f>
        <v>24.800000000000001</v>
      </c>
      <c r="I471" s="1"/>
      <c r="J471" s="1"/>
    </row>
    <row r="472">
      <c r="A472" s="8" t="s">
        <v>325</v>
      </c>
      <c r="B472" s="9" t="s">
        <v>38</v>
      </c>
      <c r="C472" s="8" t="s">
        <v>50</v>
      </c>
      <c r="D472" s="8" t="s">
        <v>52</v>
      </c>
      <c r="E472" s="20" t="s">
        <v>53</v>
      </c>
      <c r="F472" s="21">
        <v>24.199999999999999</v>
      </c>
      <c r="G472" s="21">
        <v>24.800000000000001</v>
      </c>
      <c r="H472" s="21">
        <v>24.800000000000001</v>
      </c>
      <c r="I472" s="1"/>
      <c r="J472" s="1"/>
    </row>
    <row r="473">
      <c r="A473" s="8" t="s">
        <v>325</v>
      </c>
      <c r="B473" s="9" t="s">
        <v>32</v>
      </c>
      <c r="C473" s="8"/>
      <c r="D473" s="8"/>
      <c r="E473" s="20" t="s">
        <v>33</v>
      </c>
      <c r="F473" s="21">
        <f>F474</f>
        <v>1049.2</v>
      </c>
      <c r="G473" s="21">
        <f>G474</f>
        <v>1076.8</v>
      </c>
      <c r="H473" s="21">
        <f>H474</f>
        <v>1076.8</v>
      </c>
      <c r="I473" s="1"/>
      <c r="J473" s="1"/>
    </row>
    <row r="474">
      <c r="A474" s="8" t="s">
        <v>325</v>
      </c>
      <c r="B474" s="9" t="s">
        <v>32</v>
      </c>
      <c r="C474" s="8" t="s">
        <v>50</v>
      </c>
      <c r="D474" s="8" t="s">
        <v>52</v>
      </c>
      <c r="E474" s="20" t="s">
        <v>53</v>
      </c>
      <c r="F474" s="21">
        <v>1049.2</v>
      </c>
      <c r="G474" s="21">
        <v>1076.8</v>
      </c>
      <c r="H474" s="21">
        <v>1076.8</v>
      </c>
      <c r="I474" s="1"/>
      <c r="J474" s="1"/>
    </row>
    <row r="475" ht="63">
      <c r="A475" s="8" t="s">
        <v>327</v>
      </c>
      <c r="B475" s="9"/>
      <c r="C475" s="8"/>
      <c r="D475" s="8"/>
      <c r="E475" s="20" t="s">
        <v>328</v>
      </c>
      <c r="F475" s="21">
        <f>F476+F478</f>
        <v>11697.5</v>
      </c>
      <c r="G475" s="21">
        <f>G476+G478</f>
        <v>11697.5</v>
      </c>
      <c r="H475" s="21">
        <f>H476+H478</f>
        <v>11697.5</v>
      </c>
      <c r="I475" s="1"/>
      <c r="J475" s="1"/>
    </row>
    <row r="476" ht="47.25">
      <c r="A476" s="8" t="s">
        <v>327</v>
      </c>
      <c r="B476" s="9" t="s">
        <v>38</v>
      </c>
      <c r="C476" s="8"/>
      <c r="D476" s="8"/>
      <c r="E476" s="20" t="s">
        <v>39</v>
      </c>
      <c r="F476" s="21">
        <f>F477</f>
        <v>738</v>
      </c>
      <c r="G476" s="21">
        <f>G477</f>
        <v>738</v>
      </c>
      <c r="H476" s="21">
        <f>H477</f>
        <v>738</v>
      </c>
      <c r="I476" s="1"/>
      <c r="J476" s="1"/>
    </row>
    <row r="477">
      <c r="A477" s="8" t="s">
        <v>327</v>
      </c>
      <c r="B477" s="9" t="s">
        <v>38</v>
      </c>
      <c r="C477" s="8" t="s">
        <v>50</v>
      </c>
      <c r="D477" s="8" t="s">
        <v>52</v>
      </c>
      <c r="E477" s="20" t="s">
        <v>53</v>
      </c>
      <c r="F477" s="21">
        <v>738</v>
      </c>
      <c r="G477" s="21">
        <v>738</v>
      </c>
      <c r="H477" s="21">
        <v>738</v>
      </c>
      <c r="I477" s="1"/>
      <c r="J477" s="1"/>
    </row>
    <row r="478">
      <c r="A478" s="8" t="s">
        <v>327</v>
      </c>
      <c r="B478" s="9" t="s">
        <v>32</v>
      </c>
      <c r="C478" s="8"/>
      <c r="D478" s="8"/>
      <c r="E478" s="20" t="s">
        <v>33</v>
      </c>
      <c r="F478" s="21">
        <f>F479</f>
        <v>10959.5</v>
      </c>
      <c r="G478" s="21">
        <f>G479</f>
        <v>10959.5</v>
      </c>
      <c r="H478" s="21">
        <f>H479</f>
        <v>10959.5</v>
      </c>
      <c r="I478" s="1"/>
      <c r="J478" s="1"/>
    </row>
    <row r="479">
      <c r="A479" s="8" t="s">
        <v>327</v>
      </c>
      <c r="B479" s="9" t="s">
        <v>32</v>
      </c>
      <c r="C479" s="8" t="s">
        <v>50</v>
      </c>
      <c r="D479" s="8" t="s">
        <v>52</v>
      </c>
      <c r="E479" s="20" t="s">
        <v>53</v>
      </c>
      <c r="F479" s="21">
        <v>10959.5</v>
      </c>
      <c r="G479" s="21">
        <v>10959.5</v>
      </c>
      <c r="H479" s="21">
        <v>10959.5</v>
      </c>
      <c r="I479" s="1"/>
      <c r="J479" s="1"/>
    </row>
    <row r="480" ht="78.75">
      <c r="A480" s="8" t="s">
        <v>329</v>
      </c>
      <c r="B480" s="9"/>
      <c r="C480" s="8"/>
      <c r="D480" s="8"/>
      <c r="E480" s="20" t="s">
        <v>330</v>
      </c>
      <c r="F480" s="21">
        <f>F481+F486</f>
        <v>131512.5</v>
      </c>
      <c r="G480" s="21">
        <f>G481+G486</f>
        <v>135083.90000000002</v>
      </c>
      <c r="H480" s="21">
        <f>H481+H486</f>
        <v>135083.90000000002</v>
      </c>
      <c r="I480" s="1"/>
      <c r="J480" s="1"/>
    </row>
    <row r="481" ht="31.5">
      <c r="A481" s="8" t="s">
        <v>331</v>
      </c>
      <c r="B481" s="9"/>
      <c r="C481" s="8"/>
      <c r="D481" s="8"/>
      <c r="E481" s="20" t="s">
        <v>161</v>
      </c>
      <c r="F481" s="21">
        <f>F482+F484</f>
        <v>56241.599999999999</v>
      </c>
      <c r="G481" s="21">
        <f>G482+G484</f>
        <v>57764.300000000003</v>
      </c>
      <c r="H481" s="21">
        <f>H482+H484</f>
        <v>57764.300000000003</v>
      </c>
      <c r="I481" s="1"/>
      <c r="J481" s="1"/>
    </row>
    <row r="482" ht="94.5">
      <c r="A482" s="8" t="s">
        <v>331</v>
      </c>
      <c r="B482" s="9" t="s">
        <v>133</v>
      </c>
      <c r="C482" s="8"/>
      <c r="D482" s="8"/>
      <c r="E482" s="20" t="s">
        <v>134</v>
      </c>
      <c r="F482" s="21">
        <f>F483</f>
        <v>54026.599999999999</v>
      </c>
      <c r="G482" s="21">
        <f>G483</f>
        <v>55549.300000000003</v>
      </c>
      <c r="H482" s="21">
        <f>H483</f>
        <v>55549.300000000003</v>
      </c>
      <c r="I482" s="1"/>
      <c r="J482" s="1"/>
    </row>
    <row r="483" ht="31.5">
      <c r="A483" s="8" t="s">
        <v>331</v>
      </c>
      <c r="B483" s="9">
        <v>100</v>
      </c>
      <c r="C483" s="8" t="s">
        <v>86</v>
      </c>
      <c r="D483" s="8" t="s">
        <v>296</v>
      </c>
      <c r="E483" s="20" t="s">
        <v>297</v>
      </c>
      <c r="F483" s="21">
        <v>54026.599999999999</v>
      </c>
      <c r="G483" s="21">
        <v>55549.300000000003</v>
      </c>
      <c r="H483" s="21">
        <v>55549.300000000003</v>
      </c>
      <c r="I483" s="1"/>
      <c r="J483" s="1"/>
    </row>
    <row r="484" ht="31.5">
      <c r="A484" s="8" t="s">
        <v>331</v>
      </c>
      <c r="B484" s="9" t="s">
        <v>46</v>
      </c>
      <c r="C484" s="8"/>
      <c r="D484" s="8"/>
      <c r="E484" s="20" t="s">
        <v>47</v>
      </c>
      <c r="F484" s="21">
        <f>F485</f>
        <v>2215</v>
      </c>
      <c r="G484" s="21">
        <f>G485</f>
        <v>2215</v>
      </c>
      <c r="H484" s="21">
        <f>H485</f>
        <v>2215</v>
      </c>
      <c r="I484" s="1"/>
      <c r="J484" s="1"/>
    </row>
    <row r="485" ht="31.5">
      <c r="A485" s="8" t="s">
        <v>331</v>
      </c>
      <c r="B485" s="9">
        <v>200</v>
      </c>
      <c r="C485" s="8" t="s">
        <v>86</v>
      </c>
      <c r="D485" s="8" t="s">
        <v>296</v>
      </c>
      <c r="E485" s="20" t="s">
        <v>297</v>
      </c>
      <c r="F485" s="21">
        <v>2215</v>
      </c>
      <c r="G485" s="21">
        <v>2215</v>
      </c>
      <c r="H485" s="21">
        <v>2215</v>
      </c>
      <c r="I485" s="1"/>
      <c r="J485" s="1"/>
    </row>
    <row r="486" ht="47.25">
      <c r="A486" s="8" t="s">
        <v>332</v>
      </c>
      <c r="B486" s="9"/>
      <c r="C486" s="8"/>
      <c r="D486" s="8"/>
      <c r="E486" s="20" t="s">
        <v>333</v>
      </c>
      <c r="F486" s="21">
        <f>F487+F489</f>
        <v>75270.899999999994</v>
      </c>
      <c r="G486" s="21">
        <f>G487+G489</f>
        <v>77319.600000000006</v>
      </c>
      <c r="H486" s="21">
        <f>H487+H489</f>
        <v>77319.600000000006</v>
      </c>
      <c r="I486" s="1"/>
      <c r="J486" s="1"/>
    </row>
    <row r="487" ht="94.5">
      <c r="A487" s="8" t="s">
        <v>332</v>
      </c>
      <c r="B487" s="9" t="s">
        <v>133</v>
      </c>
      <c r="C487" s="8"/>
      <c r="D487" s="8"/>
      <c r="E487" s="20" t="s">
        <v>134</v>
      </c>
      <c r="F487" s="21">
        <f>F488</f>
        <v>71920.199999999997</v>
      </c>
      <c r="G487" s="21">
        <f>G488</f>
        <v>73946.300000000003</v>
      </c>
      <c r="H487" s="21">
        <f>H488</f>
        <v>73946.300000000003</v>
      </c>
      <c r="I487" s="1"/>
      <c r="J487" s="1"/>
    </row>
    <row r="488" ht="63">
      <c r="A488" s="8" t="s">
        <v>332</v>
      </c>
      <c r="B488" s="9" t="s">
        <v>133</v>
      </c>
      <c r="C488" s="8" t="s">
        <v>23</v>
      </c>
      <c r="D488" s="8" t="s">
        <v>220</v>
      </c>
      <c r="E488" s="20" t="s">
        <v>334</v>
      </c>
      <c r="F488" s="21">
        <v>71920.199999999997</v>
      </c>
      <c r="G488" s="21">
        <v>73946.300000000003</v>
      </c>
      <c r="H488" s="21">
        <v>73946.300000000003</v>
      </c>
      <c r="I488" s="1"/>
      <c r="J488" s="1"/>
    </row>
    <row r="489" ht="31.5">
      <c r="A489" s="8" t="s">
        <v>332</v>
      </c>
      <c r="B489" s="9" t="s">
        <v>46</v>
      </c>
      <c r="C489" s="8"/>
      <c r="D489" s="8"/>
      <c r="E489" s="20" t="s">
        <v>47</v>
      </c>
      <c r="F489" s="21">
        <f>F490</f>
        <v>3350.6999999999998</v>
      </c>
      <c r="G489" s="21">
        <f>G490</f>
        <v>3373.2999999999997</v>
      </c>
      <c r="H489" s="21">
        <f>H490</f>
        <v>3373.2999999999997</v>
      </c>
      <c r="I489" s="1"/>
      <c r="J489" s="1"/>
    </row>
    <row r="490" ht="63">
      <c r="A490" s="8" t="s">
        <v>332</v>
      </c>
      <c r="B490" s="9" t="s">
        <v>46</v>
      </c>
      <c r="C490" s="8" t="s">
        <v>23</v>
      </c>
      <c r="D490" s="8" t="s">
        <v>220</v>
      </c>
      <c r="E490" s="20" t="s">
        <v>334</v>
      </c>
      <c r="F490" s="21">
        <v>3350.6999999999998</v>
      </c>
      <c r="G490" s="21">
        <v>3373.2999999999997</v>
      </c>
      <c r="H490" s="21">
        <v>3373.2999999999997</v>
      </c>
      <c r="I490" s="1"/>
      <c r="J490" s="1"/>
    </row>
    <row r="491" s="10" customFormat="1" ht="31.5">
      <c r="A491" s="11" t="s">
        <v>335</v>
      </c>
      <c r="B491" s="12"/>
      <c r="C491" s="11"/>
      <c r="D491" s="11"/>
      <c r="E491" s="13" t="s">
        <v>336</v>
      </c>
      <c r="F491" s="14">
        <f>F518+F542+F547+F492</f>
        <v>30360086.899999999</v>
      </c>
      <c r="G491" s="14">
        <f>G518+G542+G547+G492</f>
        <v>29192357.499999996</v>
      </c>
      <c r="H491" s="14">
        <f>H518+H542+H547+H492</f>
        <v>25752250.299999997</v>
      </c>
      <c r="I491" s="10"/>
      <c r="J491" s="10"/>
    </row>
    <row r="492" s="15" customFormat="1" ht="31.5">
      <c r="A492" s="16" t="s">
        <v>337</v>
      </c>
      <c r="B492" s="17"/>
      <c r="C492" s="16"/>
      <c r="D492" s="16"/>
      <c r="E492" s="18" t="s">
        <v>338</v>
      </c>
      <c r="F492" s="19">
        <f>F493+F502+F512</f>
        <v>3593149.7000000002</v>
      </c>
      <c r="G492" s="19">
        <f>G493+G502+G512</f>
        <v>2269881.5</v>
      </c>
      <c r="H492" s="19">
        <f>H493+H502+H512</f>
        <v>528748.40000000002</v>
      </c>
      <c r="I492" s="15"/>
      <c r="J492" s="15"/>
    </row>
    <row r="493">
      <c r="A493" s="8" t="s">
        <v>339</v>
      </c>
      <c r="B493" s="9"/>
      <c r="C493" s="8"/>
      <c r="D493" s="8"/>
      <c r="E493" s="20" t="s">
        <v>340</v>
      </c>
      <c r="F493" s="21">
        <f>F494+F497</f>
        <v>2989859.9000000004</v>
      </c>
      <c r="G493" s="21">
        <f>G494+G497</f>
        <v>1404221.8999999999</v>
      </c>
      <c r="H493" s="21">
        <f>H494+H497</f>
        <v>0</v>
      </c>
      <c r="I493" s="1"/>
      <c r="J493" s="1"/>
    </row>
    <row r="494" ht="47.25">
      <c r="A494" s="8" t="s">
        <v>341</v>
      </c>
      <c r="B494" s="9"/>
      <c r="C494" s="8"/>
      <c r="D494" s="8"/>
      <c r="E494" s="20" t="s">
        <v>342</v>
      </c>
      <c r="F494" s="21">
        <f t="shared" ref="F494:F500" si="79">F495</f>
        <v>630259.69999999995</v>
      </c>
      <c r="G494" s="21">
        <f t="shared" ref="G494:G500" si="80">G495</f>
        <v>643526.90000000002</v>
      </c>
      <c r="H494" s="21">
        <f t="shared" ref="H494:H500" si="81">H495</f>
        <v>0</v>
      </c>
      <c r="I494" s="1"/>
      <c r="J494" s="1"/>
    </row>
    <row r="495" ht="47.25">
      <c r="A495" s="8" t="s">
        <v>341</v>
      </c>
      <c r="B495" s="9" t="s">
        <v>21</v>
      </c>
      <c r="C495" s="8"/>
      <c r="D495" s="8"/>
      <c r="E495" s="20" t="s">
        <v>22</v>
      </c>
      <c r="F495" s="21">
        <f t="shared" si="79"/>
        <v>630259.69999999995</v>
      </c>
      <c r="G495" s="21">
        <f t="shared" si="80"/>
        <v>643526.90000000002</v>
      </c>
      <c r="H495" s="21">
        <f t="shared" si="81"/>
        <v>0</v>
      </c>
      <c r="I495" s="1"/>
      <c r="J495" s="1"/>
    </row>
    <row r="496">
      <c r="A496" s="8" t="s">
        <v>341</v>
      </c>
      <c r="B496" s="9">
        <v>400</v>
      </c>
      <c r="C496" s="8" t="s">
        <v>50</v>
      </c>
      <c r="D496" s="8" t="s">
        <v>264</v>
      </c>
      <c r="E496" s="20" t="s">
        <v>314</v>
      </c>
      <c r="F496" s="21">
        <v>630259.69999999995</v>
      </c>
      <c r="G496" s="21">
        <v>643526.90000000002</v>
      </c>
      <c r="H496" s="21"/>
      <c r="I496" s="1"/>
      <c r="J496" s="1"/>
    </row>
    <row r="497" ht="31.5">
      <c r="A497" s="8" t="s">
        <v>343</v>
      </c>
      <c r="B497" s="9"/>
      <c r="C497" s="8"/>
      <c r="D497" s="8"/>
      <c r="E497" s="20" t="s">
        <v>344</v>
      </c>
      <c r="F497" s="21">
        <f>F500+F498</f>
        <v>2359600.2000000002</v>
      </c>
      <c r="G497" s="21">
        <f>G500+G498</f>
        <v>760695</v>
      </c>
      <c r="H497" s="21">
        <f>H500+H498</f>
        <v>0</v>
      </c>
      <c r="I497" s="1"/>
      <c r="J497" s="1"/>
    </row>
    <row r="498" ht="31.5">
      <c r="A498" s="8" t="s">
        <v>343</v>
      </c>
      <c r="B498" s="9" t="s">
        <v>46</v>
      </c>
      <c r="C498" s="8"/>
      <c r="D498" s="8"/>
      <c r="E498" s="20" t="s">
        <v>47</v>
      </c>
      <c r="F498" s="21">
        <f>F499</f>
        <v>2127891.1000000001</v>
      </c>
      <c r="G498" s="21">
        <f>G499</f>
        <v>674703.5</v>
      </c>
      <c r="H498" s="21">
        <f>H499</f>
        <v>0</v>
      </c>
      <c r="I498" s="1"/>
      <c r="J498" s="1"/>
    </row>
    <row r="499">
      <c r="A499" s="8" t="s">
        <v>343</v>
      </c>
      <c r="B499" s="9">
        <v>200</v>
      </c>
      <c r="C499" s="8" t="s">
        <v>50</v>
      </c>
      <c r="D499" s="8" t="s">
        <v>264</v>
      </c>
      <c r="E499" s="20" t="s">
        <v>314</v>
      </c>
      <c r="F499" s="21">
        <f>10142.4+2117748.7</f>
        <v>2127891.1000000001</v>
      </c>
      <c r="G499" s="21">
        <v>674703.5</v>
      </c>
      <c r="H499" s="21"/>
      <c r="I499" s="1"/>
      <c r="J499" s="1"/>
    </row>
    <row r="500" ht="47.25">
      <c r="A500" s="8" t="s">
        <v>343</v>
      </c>
      <c r="B500" s="9" t="s">
        <v>38</v>
      </c>
      <c r="C500" s="8"/>
      <c r="D500" s="8"/>
      <c r="E500" s="20" t="s">
        <v>39</v>
      </c>
      <c r="F500" s="21">
        <f t="shared" si="79"/>
        <v>231709.10000000001</v>
      </c>
      <c r="G500" s="21">
        <f t="shared" si="80"/>
        <v>85991.5</v>
      </c>
      <c r="H500" s="21">
        <f t="shared" si="81"/>
        <v>0</v>
      </c>
      <c r="I500" s="1"/>
      <c r="J500" s="1"/>
    </row>
    <row r="501">
      <c r="A501" s="8" t="s">
        <v>343</v>
      </c>
      <c r="B501" s="9" t="s">
        <v>38</v>
      </c>
      <c r="C501" s="8" t="s">
        <v>50</v>
      </c>
      <c r="D501" s="8" t="s">
        <v>264</v>
      </c>
      <c r="E501" s="20" t="s">
        <v>314</v>
      </c>
      <c r="F501" s="21">
        <f>241851.5-10142.4</f>
        <v>231709.10000000001</v>
      </c>
      <c r="G501" s="21">
        <v>85991.5</v>
      </c>
      <c r="H501" s="21"/>
      <c r="I501" s="1"/>
      <c r="J501" s="1"/>
    </row>
    <row r="502" ht="31.5">
      <c r="A502" s="8" t="s">
        <v>345</v>
      </c>
      <c r="B502" s="9"/>
      <c r="C502" s="8"/>
      <c r="D502" s="8"/>
      <c r="E502" s="20" t="s">
        <v>346</v>
      </c>
      <c r="F502" s="21">
        <f>F503+F506+F509</f>
        <v>518016.79999999999</v>
      </c>
      <c r="G502" s="21">
        <f>G503+G506+G509</f>
        <v>528205.19999999995</v>
      </c>
      <c r="H502" s="21">
        <f>H503+H506+H509</f>
        <v>528748.40000000002</v>
      </c>
      <c r="I502" s="1"/>
    </row>
    <row r="503" ht="189">
      <c r="A503" s="8" t="s">
        <v>347</v>
      </c>
      <c r="B503" s="9"/>
      <c r="C503" s="8"/>
      <c r="D503" s="8"/>
      <c r="E503" s="20" t="s">
        <v>348</v>
      </c>
      <c r="F503" s="21">
        <f t="shared" ref="F503:F512" si="82">F504</f>
        <v>9789</v>
      </c>
      <c r="G503" s="21">
        <f>G504</f>
        <v>9789</v>
      </c>
      <c r="H503" s="21">
        <f>H504</f>
        <v>9789</v>
      </c>
      <c r="I503" s="1"/>
      <c r="J503" s="1"/>
    </row>
    <row r="504" ht="47.25">
      <c r="A504" s="8" t="s">
        <v>347</v>
      </c>
      <c r="B504" s="9" t="s">
        <v>38</v>
      </c>
      <c r="C504" s="8"/>
      <c r="D504" s="8"/>
      <c r="E504" s="20" t="s">
        <v>39</v>
      </c>
      <c r="F504" s="21">
        <f t="shared" si="82"/>
        <v>9789</v>
      </c>
      <c r="G504" s="21">
        <f>G505</f>
        <v>9789</v>
      </c>
      <c r="H504" s="21">
        <f>H505</f>
        <v>9789</v>
      </c>
      <c r="I504" s="1"/>
      <c r="J504" s="1"/>
    </row>
    <row r="505">
      <c r="A505" s="8" t="s">
        <v>347</v>
      </c>
      <c r="B505" s="9" t="s">
        <v>38</v>
      </c>
      <c r="C505" s="8" t="s">
        <v>50</v>
      </c>
      <c r="D505" s="8" t="s">
        <v>264</v>
      </c>
      <c r="E505" s="20" t="s">
        <v>314</v>
      </c>
      <c r="F505" s="21">
        <v>9789</v>
      </c>
      <c r="G505" s="21">
        <v>9789</v>
      </c>
      <c r="H505" s="21">
        <v>9789</v>
      </c>
      <c r="I505" s="1"/>
    </row>
    <row r="506" ht="78.75">
      <c r="A506" s="8" t="s">
        <v>349</v>
      </c>
      <c r="B506" s="9"/>
      <c r="C506" s="8"/>
      <c r="D506" s="8"/>
      <c r="E506" s="20" t="s">
        <v>350</v>
      </c>
      <c r="F506" s="21">
        <f t="shared" si="82"/>
        <v>35738.5</v>
      </c>
      <c r="G506" s="21">
        <f>G507</f>
        <v>46319.099999999999</v>
      </c>
      <c r="H506" s="21">
        <f>H507</f>
        <v>46870.900000000001</v>
      </c>
      <c r="I506" s="1"/>
    </row>
    <row r="507" ht="47.25">
      <c r="A507" s="8" t="s">
        <v>349</v>
      </c>
      <c r="B507" s="9" t="s">
        <v>38</v>
      </c>
      <c r="C507" s="8"/>
      <c r="D507" s="8"/>
      <c r="E507" s="20" t="s">
        <v>39</v>
      </c>
      <c r="F507" s="21">
        <f t="shared" si="82"/>
        <v>35738.5</v>
      </c>
      <c r="G507" s="21">
        <f>G508</f>
        <v>46319.099999999999</v>
      </c>
      <c r="H507" s="21">
        <f>H508</f>
        <v>46870.900000000001</v>
      </c>
      <c r="I507" s="1"/>
    </row>
    <row r="508">
      <c r="A508" s="8" t="s">
        <v>349</v>
      </c>
      <c r="B508" s="9" t="s">
        <v>38</v>
      </c>
      <c r="C508" s="8" t="s">
        <v>50</v>
      </c>
      <c r="D508" s="8" t="s">
        <v>264</v>
      </c>
      <c r="E508" s="20" t="s">
        <v>314</v>
      </c>
      <c r="F508" s="21">
        <v>35738.5</v>
      </c>
      <c r="G508" s="21">
        <v>46319.099999999999</v>
      </c>
      <c r="H508" s="21">
        <v>46870.900000000001</v>
      </c>
      <c r="I508" s="1"/>
    </row>
    <row r="509" ht="141.75">
      <c r="A509" s="8" t="s">
        <v>351</v>
      </c>
      <c r="B509" s="9"/>
      <c r="C509" s="8"/>
      <c r="D509" s="8"/>
      <c r="E509" s="20" t="s">
        <v>352</v>
      </c>
      <c r="F509" s="21">
        <f t="shared" si="82"/>
        <v>472489.29999999999</v>
      </c>
      <c r="G509" s="21">
        <f>G510</f>
        <v>472097.09999999998</v>
      </c>
      <c r="H509" s="21">
        <f>H510</f>
        <v>472088.5</v>
      </c>
      <c r="I509" s="1"/>
    </row>
    <row r="510" ht="47.25">
      <c r="A510" s="8" t="s">
        <v>351</v>
      </c>
      <c r="B510" s="9" t="s">
        <v>38</v>
      </c>
      <c r="C510" s="8"/>
      <c r="D510" s="8"/>
      <c r="E510" s="20" t="s">
        <v>39</v>
      </c>
      <c r="F510" s="21">
        <f t="shared" si="82"/>
        <v>472489.29999999999</v>
      </c>
      <c r="G510" s="21">
        <f>G511</f>
        <v>472097.09999999998</v>
      </c>
      <c r="H510" s="21">
        <f>H511</f>
        <v>472088.5</v>
      </c>
      <c r="I510" s="1"/>
    </row>
    <row r="511">
      <c r="A511" s="8" t="s">
        <v>351</v>
      </c>
      <c r="B511" s="9" t="s">
        <v>38</v>
      </c>
      <c r="C511" s="8" t="s">
        <v>50</v>
      </c>
      <c r="D511" s="8" t="s">
        <v>264</v>
      </c>
      <c r="E511" s="20" t="s">
        <v>314</v>
      </c>
      <c r="F511" s="21">
        <v>472489.29999999999</v>
      </c>
      <c r="G511" s="21">
        <v>472097.09999999998</v>
      </c>
      <c r="H511" s="21">
        <v>472088.5</v>
      </c>
      <c r="I511" s="1"/>
    </row>
    <row r="512">
      <c r="A512" s="8" t="s">
        <v>353</v>
      </c>
      <c r="B512" s="9"/>
      <c r="C512" s="8"/>
      <c r="D512" s="8"/>
      <c r="E512" s="20" t="s">
        <v>354</v>
      </c>
      <c r="F512" s="21">
        <f t="shared" si="82"/>
        <v>85273</v>
      </c>
      <c r="G512" s="21">
        <f>G513</f>
        <v>337454.39999999997</v>
      </c>
      <c r="H512" s="21">
        <f>H513</f>
        <v>0</v>
      </c>
      <c r="I512" s="1"/>
    </row>
    <row r="513" ht="78.75">
      <c r="A513" s="8" t="s">
        <v>355</v>
      </c>
      <c r="B513" s="9"/>
      <c r="C513" s="8"/>
      <c r="D513" s="8"/>
      <c r="E513" s="20" t="s">
        <v>356</v>
      </c>
      <c r="F513" s="21">
        <f>F514+F516</f>
        <v>85273</v>
      </c>
      <c r="G513" s="21">
        <f>G514+G516</f>
        <v>337454.39999999997</v>
      </c>
      <c r="H513" s="21">
        <f>H514+H516</f>
        <v>0</v>
      </c>
      <c r="I513" s="1"/>
    </row>
    <row r="514" ht="31.5">
      <c r="A514" s="8" t="s">
        <v>355</v>
      </c>
      <c r="B514" s="9" t="s">
        <v>46</v>
      </c>
      <c r="C514" s="8"/>
      <c r="D514" s="8"/>
      <c r="E514" s="20" t="s">
        <v>47</v>
      </c>
      <c r="F514" s="21">
        <f>F515</f>
        <v>79333.199999999997</v>
      </c>
      <c r="G514" s="21">
        <f>G515</f>
        <v>315477.09999999998</v>
      </c>
      <c r="H514" s="21">
        <f>H515</f>
        <v>0</v>
      </c>
      <c r="I514" s="1"/>
    </row>
    <row r="515">
      <c r="A515" s="8" t="s">
        <v>355</v>
      </c>
      <c r="B515" s="9">
        <v>200</v>
      </c>
      <c r="C515" s="8" t="s">
        <v>50</v>
      </c>
      <c r="D515" s="8" t="s">
        <v>23</v>
      </c>
      <c r="E515" s="20" t="s">
        <v>357</v>
      </c>
      <c r="F515" s="21">
        <v>79333.199999999997</v>
      </c>
      <c r="G515" s="21">
        <v>315477.09999999998</v>
      </c>
      <c r="H515" s="21"/>
      <c r="I515" s="1"/>
    </row>
    <row r="516" ht="47.25">
      <c r="A516" s="8" t="s">
        <v>355</v>
      </c>
      <c r="B516" s="9" t="s">
        <v>38</v>
      </c>
      <c r="C516" s="8"/>
      <c r="D516" s="8"/>
      <c r="E516" s="20" t="s">
        <v>39</v>
      </c>
      <c r="F516" s="21">
        <f>F517</f>
        <v>5939.8000000000002</v>
      </c>
      <c r="G516" s="21">
        <f>G517</f>
        <v>21977.300000000003</v>
      </c>
      <c r="H516" s="21">
        <f>H517</f>
        <v>0</v>
      </c>
      <c r="I516" s="1"/>
    </row>
    <row r="517">
      <c r="A517" s="8" t="s">
        <v>355</v>
      </c>
      <c r="B517" s="9" t="s">
        <v>38</v>
      </c>
      <c r="C517" s="8" t="s">
        <v>50</v>
      </c>
      <c r="D517" s="8" t="s">
        <v>23</v>
      </c>
      <c r="E517" s="20" t="s">
        <v>357</v>
      </c>
      <c r="F517" s="21">
        <v>5939.8000000000002</v>
      </c>
      <c r="G517" s="21">
        <v>21977.300000000003</v>
      </c>
      <c r="H517" s="21"/>
      <c r="I517" s="1"/>
    </row>
    <row r="518" s="15" customFormat="1" ht="31.5">
      <c r="A518" s="16" t="s">
        <v>358</v>
      </c>
      <c r="B518" s="17"/>
      <c r="C518" s="16"/>
      <c r="D518" s="16"/>
      <c r="E518" s="18" t="s">
        <v>359</v>
      </c>
      <c r="F518" s="19">
        <f>F519+F538</f>
        <v>1987983.5</v>
      </c>
      <c r="G518" s="19">
        <f>G519+G538</f>
        <v>1683516.7000000002</v>
      </c>
      <c r="H518" s="19">
        <f>H519+H538</f>
        <v>0</v>
      </c>
      <c r="I518" s="15"/>
      <c r="J518" s="15"/>
    </row>
    <row r="519" ht="31.5">
      <c r="A519" s="8" t="s">
        <v>360</v>
      </c>
      <c r="B519" s="9"/>
      <c r="C519" s="8"/>
      <c r="D519" s="8"/>
      <c r="E519" s="20" t="s">
        <v>361</v>
      </c>
      <c r="F519" s="21">
        <f>F523+F526+F529+F520+F532</f>
        <v>1838606.5</v>
      </c>
      <c r="G519" s="21">
        <f>G523+G526+G529+G520+G532</f>
        <v>1683516.7000000002</v>
      </c>
      <c r="H519" s="21">
        <f>H523+H526+H529+H520+H532</f>
        <v>0</v>
      </c>
      <c r="I519" s="1"/>
      <c r="J519" s="1"/>
    </row>
    <row r="520" ht="31.5">
      <c r="A520" s="8" t="s">
        <v>362</v>
      </c>
      <c r="B520" s="9"/>
      <c r="C520" s="8"/>
      <c r="D520" s="8"/>
      <c r="E520" s="20" t="s">
        <v>363</v>
      </c>
      <c r="F520" s="21">
        <f t="shared" ref="F520:F545" si="83">F521</f>
        <v>581.10000000000002</v>
      </c>
      <c r="G520" s="21">
        <f t="shared" ref="G520:G545" si="84">G521</f>
        <v>0</v>
      </c>
      <c r="H520" s="21">
        <f t="shared" ref="H520:H545" si="85">H521</f>
        <v>0</v>
      </c>
      <c r="I520" s="1"/>
      <c r="J520" s="1"/>
    </row>
    <row r="521" ht="47.25">
      <c r="A521" s="8" t="s">
        <v>362</v>
      </c>
      <c r="B521" s="9" t="s">
        <v>21</v>
      </c>
      <c r="C521" s="8"/>
      <c r="D521" s="8"/>
      <c r="E521" s="20" t="s">
        <v>22</v>
      </c>
      <c r="F521" s="21">
        <f t="shared" si="83"/>
        <v>581.10000000000002</v>
      </c>
      <c r="G521" s="21">
        <f t="shared" si="84"/>
        <v>0</v>
      </c>
      <c r="H521" s="21">
        <f t="shared" si="85"/>
        <v>0</v>
      </c>
      <c r="I521" s="1"/>
      <c r="J521" s="1"/>
    </row>
    <row r="522">
      <c r="A522" s="8" t="s">
        <v>362</v>
      </c>
      <c r="B522" s="9">
        <v>400</v>
      </c>
      <c r="C522" s="8" t="s">
        <v>50</v>
      </c>
      <c r="D522" s="8" t="s">
        <v>264</v>
      </c>
      <c r="E522" s="20" t="s">
        <v>314</v>
      </c>
      <c r="F522" s="21">
        <v>581.10000000000002</v>
      </c>
      <c r="G522" s="21"/>
      <c r="H522" s="21"/>
      <c r="I522" s="1"/>
      <c r="J522" s="1"/>
    </row>
    <row r="523" ht="47.25">
      <c r="A523" s="8" t="s">
        <v>364</v>
      </c>
      <c r="B523" s="9"/>
      <c r="C523" s="8"/>
      <c r="D523" s="8"/>
      <c r="E523" s="20" t="s">
        <v>365</v>
      </c>
      <c r="F523" s="21">
        <f t="shared" si="83"/>
        <v>847.29999999999995</v>
      </c>
      <c r="G523" s="21">
        <f t="shared" si="84"/>
        <v>331205.40000000002</v>
      </c>
      <c r="H523" s="21">
        <f t="shared" si="85"/>
        <v>0</v>
      </c>
      <c r="I523" s="1"/>
      <c r="J523" s="1"/>
    </row>
    <row r="524" ht="47.25">
      <c r="A524" s="8" t="s">
        <v>364</v>
      </c>
      <c r="B524" s="9" t="s">
        <v>21</v>
      </c>
      <c r="C524" s="8"/>
      <c r="D524" s="8"/>
      <c r="E524" s="20" t="s">
        <v>22</v>
      </c>
      <c r="F524" s="21">
        <f t="shared" si="83"/>
        <v>847.29999999999995</v>
      </c>
      <c r="G524" s="21">
        <f t="shared" si="84"/>
        <v>331205.40000000002</v>
      </c>
      <c r="H524" s="21">
        <f t="shared" si="85"/>
        <v>0</v>
      </c>
      <c r="I524" s="1"/>
      <c r="J524" s="1"/>
    </row>
    <row r="525">
      <c r="A525" s="8" t="s">
        <v>364</v>
      </c>
      <c r="B525" s="9">
        <v>400</v>
      </c>
      <c r="C525" s="8" t="s">
        <v>50</v>
      </c>
      <c r="D525" s="8" t="s">
        <v>264</v>
      </c>
      <c r="E525" s="20" t="s">
        <v>314</v>
      </c>
      <c r="F525" s="21">
        <v>847.29999999999995</v>
      </c>
      <c r="G525" s="21">
        <v>331205.40000000002</v>
      </c>
      <c r="H525" s="21"/>
      <c r="I525" s="1"/>
      <c r="J525" s="1"/>
    </row>
    <row r="526" ht="31.5">
      <c r="A526" s="8" t="s">
        <v>366</v>
      </c>
      <c r="B526" s="9"/>
      <c r="C526" s="8"/>
      <c r="D526" s="8"/>
      <c r="E526" s="20" t="s">
        <v>367</v>
      </c>
      <c r="F526" s="21">
        <f t="shared" si="83"/>
        <v>836.29999999999995</v>
      </c>
      <c r="G526" s="21">
        <f t="shared" si="84"/>
        <v>1077.5</v>
      </c>
      <c r="H526" s="21">
        <f t="shared" si="85"/>
        <v>0</v>
      </c>
      <c r="I526" s="1"/>
      <c r="J526" s="1"/>
    </row>
    <row r="527" ht="47.25">
      <c r="A527" s="8" t="s">
        <v>366</v>
      </c>
      <c r="B527" s="9" t="s">
        <v>21</v>
      </c>
      <c r="C527" s="8"/>
      <c r="D527" s="8"/>
      <c r="E527" s="20" t="s">
        <v>22</v>
      </c>
      <c r="F527" s="21">
        <f t="shared" si="83"/>
        <v>836.29999999999995</v>
      </c>
      <c r="G527" s="21">
        <f t="shared" si="84"/>
        <v>1077.5</v>
      </c>
      <c r="H527" s="21">
        <f t="shared" si="85"/>
        <v>0</v>
      </c>
      <c r="I527" s="1"/>
      <c r="J527" s="1"/>
    </row>
    <row r="528">
      <c r="A528" s="8" t="s">
        <v>366</v>
      </c>
      <c r="B528" s="9">
        <v>400</v>
      </c>
      <c r="C528" s="8" t="s">
        <v>50</v>
      </c>
      <c r="D528" s="8" t="s">
        <v>264</v>
      </c>
      <c r="E528" s="20" t="s">
        <v>314</v>
      </c>
      <c r="F528" s="21">
        <v>836.29999999999995</v>
      </c>
      <c r="G528" s="21">
        <v>1077.5</v>
      </c>
      <c r="H528" s="21"/>
      <c r="I528" s="1"/>
      <c r="J528" s="1"/>
    </row>
    <row r="529" ht="126">
      <c r="A529" s="8" t="s">
        <v>368</v>
      </c>
      <c r="B529" s="9"/>
      <c r="C529" s="8"/>
      <c r="D529" s="8"/>
      <c r="E529" s="20" t="s">
        <v>369</v>
      </c>
      <c r="F529" s="21">
        <f t="shared" si="83"/>
        <v>1681950.3999999999</v>
      </c>
      <c r="G529" s="21">
        <f t="shared" si="84"/>
        <v>1351233.8</v>
      </c>
      <c r="H529" s="21">
        <f t="shared" si="85"/>
        <v>0</v>
      </c>
      <c r="I529" s="1"/>
      <c r="J529" s="1"/>
    </row>
    <row r="530" ht="47.25">
      <c r="A530" s="8" t="s">
        <v>368</v>
      </c>
      <c r="B530" s="9" t="s">
        <v>21</v>
      </c>
      <c r="C530" s="8"/>
      <c r="D530" s="8"/>
      <c r="E530" s="20" t="s">
        <v>22</v>
      </c>
      <c r="F530" s="21">
        <f t="shared" si="83"/>
        <v>1681950.3999999999</v>
      </c>
      <c r="G530" s="21">
        <f t="shared" si="84"/>
        <v>1351233.8</v>
      </c>
      <c r="H530" s="21">
        <f t="shared" si="85"/>
        <v>0</v>
      </c>
      <c r="I530" s="1"/>
      <c r="J530" s="1"/>
    </row>
    <row r="531">
      <c r="A531" s="8" t="s">
        <v>368</v>
      </c>
      <c r="B531" s="9">
        <v>400</v>
      </c>
      <c r="C531" s="8" t="s">
        <v>50</v>
      </c>
      <c r="D531" s="8" t="s">
        <v>264</v>
      </c>
      <c r="E531" s="20" t="s">
        <v>314</v>
      </c>
      <c r="F531" s="21">
        <v>1681950.3999999999</v>
      </c>
      <c r="G531" s="21">
        <v>1351233.8</v>
      </c>
      <c r="H531" s="21"/>
      <c r="I531" s="1"/>
      <c r="J531" s="1"/>
    </row>
    <row r="532" ht="31.5">
      <c r="A532" s="8" t="s">
        <v>370</v>
      </c>
      <c r="B532" s="9"/>
      <c r="C532" s="8"/>
      <c r="D532" s="8"/>
      <c r="E532" s="20" t="s">
        <v>371</v>
      </c>
      <c r="F532" s="21">
        <f>F533+F536</f>
        <v>154391.39999999999</v>
      </c>
      <c r="G532" s="21">
        <f>G533+G536</f>
        <v>0</v>
      </c>
      <c r="H532" s="21">
        <f>H533+H536</f>
        <v>0</v>
      </c>
      <c r="I532" s="1"/>
      <c r="J532" s="1"/>
    </row>
    <row r="533" ht="31.5">
      <c r="A533" s="8" t="s">
        <v>370</v>
      </c>
      <c r="B533" s="9" t="s">
        <v>46</v>
      </c>
      <c r="C533" s="8"/>
      <c r="D533" s="8"/>
      <c r="E533" s="20" t="s">
        <v>47</v>
      </c>
      <c r="F533" s="21">
        <f>F534+F535</f>
        <v>130103.2</v>
      </c>
      <c r="G533" s="21">
        <f>G534+G535</f>
        <v>0</v>
      </c>
      <c r="H533" s="21">
        <f>H534+H535</f>
        <v>0</v>
      </c>
      <c r="I533" s="1"/>
      <c r="J533" s="1"/>
    </row>
    <row r="534">
      <c r="A534" s="8" t="s">
        <v>370</v>
      </c>
      <c r="B534" s="9">
        <v>200</v>
      </c>
      <c r="C534" s="8" t="s">
        <v>50</v>
      </c>
      <c r="D534" s="8" t="s">
        <v>23</v>
      </c>
      <c r="E534" s="20" t="s">
        <v>357</v>
      </c>
      <c r="F534" s="21">
        <f>5985</f>
        <v>5985</v>
      </c>
      <c r="G534" s="21"/>
      <c r="H534" s="21"/>
      <c r="I534" s="1"/>
      <c r="J534" s="1"/>
    </row>
    <row r="535">
      <c r="A535" s="8" t="s">
        <v>370</v>
      </c>
      <c r="B535" s="9">
        <v>200</v>
      </c>
      <c r="C535" s="8" t="s">
        <v>50</v>
      </c>
      <c r="D535" s="8" t="s">
        <v>264</v>
      </c>
      <c r="E535" s="20" t="s">
        <v>314</v>
      </c>
      <c r="F535" s="21">
        <f>142334.4-12647.8-5568.4</f>
        <v>124118.2</v>
      </c>
      <c r="G535" s="21"/>
      <c r="H535" s="21"/>
      <c r="I535" s="1"/>
    </row>
    <row r="536" ht="47.25">
      <c r="A536" s="8" t="s">
        <v>370</v>
      </c>
      <c r="B536" s="9" t="s">
        <v>38</v>
      </c>
      <c r="C536" s="8"/>
      <c r="D536" s="8"/>
      <c r="E536" s="20" t="s">
        <v>39</v>
      </c>
      <c r="F536" s="21">
        <f>F537</f>
        <v>24288.199999999997</v>
      </c>
      <c r="G536" s="21">
        <f>G537</f>
        <v>0</v>
      </c>
      <c r="H536" s="21">
        <f>H537</f>
        <v>0</v>
      </c>
      <c r="I536" s="1"/>
    </row>
    <row r="537">
      <c r="A537" s="8" t="s">
        <v>370</v>
      </c>
      <c r="B537" s="9" t="s">
        <v>38</v>
      </c>
      <c r="C537" s="8" t="s">
        <v>50</v>
      </c>
      <c r="D537" s="8" t="s">
        <v>264</v>
      </c>
      <c r="E537" s="20" t="s">
        <v>314</v>
      </c>
      <c r="F537" s="21">
        <f>6072+18216.1+0.1</f>
        <v>24288.199999999997</v>
      </c>
      <c r="G537" s="21"/>
      <c r="H537" s="21"/>
      <c r="I537" s="1"/>
    </row>
    <row r="538">
      <c r="A538" s="8" t="s">
        <v>372</v>
      </c>
      <c r="B538" s="9"/>
      <c r="C538" s="8"/>
      <c r="D538" s="8"/>
      <c r="E538" s="20" t="s">
        <v>373</v>
      </c>
      <c r="F538" s="21">
        <f t="shared" ref="F538:F540" si="86">F539</f>
        <v>149377</v>
      </c>
      <c r="G538" s="21">
        <f>G539</f>
        <v>0</v>
      </c>
      <c r="H538" s="21">
        <f>H539</f>
        <v>0</v>
      </c>
      <c r="I538" s="1"/>
    </row>
    <row r="539" ht="31.5">
      <c r="A539" s="8" t="s">
        <v>374</v>
      </c>
      <c r="B539" s="9"/>
      <c r="C539" s="8"/>
      <c r="D539" s="8"/>
      <c r="E539" s="20" t="s">
        <v>375</v>
      </c>
      <c r="F539" s="21">
        <f t="shared" si="86"/>
        <v>149377</v>
      </c>
      <c r="G539" s="21">
        <f>G540</f>
        <v>0</v>
      </c>
      <c r="H539" s="21">
        <f>H540</f>
        <v>0</v>
      </c>
      <c r="I539" s="1"/>
    </row>
    <row r="540" ht="47.25">
      <c r="A540" s="8" t="s">
        <v>374</v>
      </c>
      <c r="B540" s="9" t="s">
        <v>38</v>
      </c>
      <c r="C540" s="8"/>
      <c r="D540" s="8"/>
      <c r="E540" s="20" t="s">
        <v>39</v>
      </c>
      <c r="F540" s="21">
        <f t="shared" si="86"/>
        <v>149377</v>
      </c>
      <c r="G540" s="21">
        <f>G541</f>
        <v>0</v>
      </c>
      <c r="H540" s="21">
        <f>H541</f>
        <v>0</v>
      </c>
      <c r="I540" s="1"/>
    </row>
    <row r="541">
      <c r="A541" s="8" t="s">
        <v>374</v>
      </c>
      <c r="B541" s="9" t="s">
        <v>38</v>
      </c>
      <c r="C541" s="8" t="s">
        <v>50</v>
      </c>
      <c r="D541" s="8" t="s">
        <v>264</v>
      </c>
      <c r="E541" s="20" t="s">
        <v>314</v>
      </c>
      <c r="F541" s="21">
        <v>149377</v>
      </c>
      <c r="G541" s="21"/>
      <c r="H541" s="21"/>
      <c r="I541" s="1"/>
    </row>
    <row r="542" s="15" customFormat="1">
      <c r="A542" s="16" t="s">
        <v>376</v>
      </c>
      <c r="B542" s="17"/>
      <c r="C542" s="16"/>
      <c r="D542" s="16"/>
      <c r="E542" s="18" t="s">
        <v>16</v>
      </c>
      <c r="F542" s="19">
        <f t="shared" si="83"/>
        <v>33334.599999999999</v>
      </c>
      <c r="G542" s="19">
        <f t="shared" si="84"/>
        <v>65000</v>
      </c>
      <c r="H542" s="19">
        <f t="shared" si="85"/>
        <v>0</v>
      </c>
      <c r="I542" s="15"/>
      <c r="J542" s="15"/>
    </row>
    <row r="543" ht="63">
      <c r="A543" s="8" t="s">
        <v>377</v>
      </c>
      <c r="B543" s="9"/>
      <c r="C543" s="8"/>
      <c r="D543" s="8"/>
      <c r="E543" s="20" t="s">
        <v>378</v>
      </c>
      <c r="F543" s="21">
        <f t="shared" si="83"/>
        <v>33334.599999999999</v>
      </c>
      <c r="G543" s="21">
        <f t="shared" si="84"/>
        <v>65000</v>
      </c>
      <c r="H543" s="21">
        <f t="shared" si="85"/>
        <v>0</v>
      </c>
      <c r="I543" s="1"/>
      <c r="J543" s="1"/>
    </row>
    <row r="544" ht="31.5">
      <c r="A544" s="8" t="s">
        <v>379</v>
      </c>
      <c r="B544" s="9"/>
      <c r="C544" s="8"/>
      <c r="D544" s="8"/>
      <c r="E544" s="20" t="s">
        <v>380</v>
      </c>
      <c r="F544" s="21">
        <f t="shared" si="83"/>
        <v>33334.599999999999</v>
      </c>
      <c r="G544" s="21">
        <f t="shared" si="84"/>
        <v>65000</v>
      </c>
      <c r="H544" s="21">
        <f t="shared" si="85"/>
        <v>0</v>
      </c>
      <c r="I544" s="1"/>
      <c r="J544" s="1"/>
    </row>
    <row r="545" ht="47.25">
      <c r="A545" s="8" t="s">
        <v>379</v>
      </c>
      <c r="B545" s="9" t="s">
        <v>21</v>
      </c>
      <c r="C545" s="8"/>
      <c r="D545" s="8"/>
      <c r="E545" s="20" t="s">
        <v>22</v>
      </c>
      <c r="F545" s="21">
        <f t="shared" si="83"/>
        <v>33334.599999999999</v>
      </c>
      <c r="G545" s="21">
        <f t="shared" si="84"/>
        <v>65000</v>
      </c>
      <c r="H545" s="21">
        <f t="shared" si="85"/>
        <v>0</v>
      </c>
      <c r="I545" s="1"/>
      <c r="J545" s="1"/>
    </row>
    <row r="546">
      <c r="A546" s="8" t="s">
        <v>379</v>
      </c>
      <c r="B546" s="9">
        <v>400</v>
      </c>
      <c r="C546" s="8" t="s">
        <v>50</v>
      </c>
      <c r="D546" s="8" t="s">
        <v>264</v>
      </c>
      <c r="E546" s="20" t="s">
        <v>314</v>
      </c>
      <c r="F546" s="21">
        <v>33334.599999999999</v>
      </c>
      <c r="G546" s="21">
        <v>65000</v>
      </c>
      <c r="H546" s="21"/>
      <c r="I546" s="1"/>
      <c r="J546" s="1"/>
    </row>
    <row r="547" s="15" customFormat="1">
      <c r="A547" s="16" t="s">
        <v>381</v>
      </c>
      <c r="B547" s="17"/>
      <c r="C547" s="16"/>
      <c r="D547" s="16"/>
      <c r="E547" s="18" t="s">
        <v>41</v>
      </c>
      <c r="F547" s="19">
        <f>F548+F587+F613+F644+F670+F702</f>
        <v>24745619.099999998</v>
      </c>
      <c r="G547" s="19">
        <f>G548+G587+G613+G644+G670+G702</f>
        <v>25173959.299999997</v>
      </c>
      <c r="H547" s="19">
        <f>H548+H587+H613+H644+H670+H702</f>
        <v>25223501.899999999</v>
      </c>
      <c r="I547" s="15"/>
      <c r="J547" s="15"/>
    </row>
    <row r="548" ht="47.25">
      <c r="A548" s="8" t="s">
        <v>382</v>
      </c>
      <c r="B548" s="9"/>
      <c r="C548" s="8"/>
      <c r="D548" s="8"/>
      <c r="E548" s="20" t="s">
        <v>383</v>
      </c>
      <c r="F548" s="21">
        <f>F549+F553+F556+F559+F562+F583+F565+F575+F580</f>
        <v>19961864.699999996</v>
      </c>
      <c r="G548" s="21">
        <f>G549+G553+G556+G559+G562+G583+G565+G575+G580</f>
        <v>19928854.899999999</v>
      </c>
      <c r="H548" s="21">
        <f>H549+H553+H556+H559+H562+H583+H565+H575+H580</f>
        <v>19883838.899999999</v>
      </c>
      <c r="I548" s="1"/>
      <c r="J548" s="1"/>
    </row>
    <row r="549" ht="47.25">
      <c r="A549" s="8" t="s">
        <v>384</v>
      </c>
      <c r="B549" s="9"/>
      <c r="C549" s="8"/>
      <c r="D549" s="8"/>
      <c r="E549" s="20" t="s">
        <v>132</v>
      </c>
      <c r="F549" s="21">
        <f>F550</f>
        <v>2645127.7999999998</v>
      </c>
      <c r="G549" s="21">
        <f>G550</f>
        <v>2638056.8999999999</v>
      </c>
      <c r="H549" s="21">
        <f>H550</f>
        <v>2630985.8999999999</v>
      </c>
      <c r="I549" s="1"/>
      <c r="J549" s="1"/>
    </row>
    <row r="550" ht="47.25">
      <c r="A550" s="8" t="s">
        <v>384</v>
      </c>
      <c r="B550" s="9" t="s">
        <v>38</v>
      </c>
      <c r="C550" s="8"/>
      <c r="D550" s="8"/>
      <c r="E550" s="20" t="s">
        <v>39</v>
      </c>
      <c r="F550" s="21">
        <f>F551+F552</f>
        <v>2645127.7999999998</v>
      </c>
      <c r="G550" s="21">
        <f>G551+G552</f>
        <v>2638056.8999999999</v>
      </c>
      <c r="H550" s="21">
        <f>H551+H552</f>
        <v>2630985.8999999999</v>
      </c>
      <c r="I550" s="1"/>
      <c r="J550" s="1"/>
    </row>
    <row r="551">
      <c r="A551" s="8" t="s">
        <v>384</v>
      </c>
      <c r="B551" s="9">
        <v>600</v>
      </c>
      <c r="C551" s="8" t="s">
        <v>50</v>
      </c>
      <c r="D551" s="8" t="s">
        <v>23</v>
      </c>
      <c r="E551" s="20" t="s">
        <v>357</v>
      </c>
      <c r="F551" s="21">
        <v>1337498.7</v>
      </c>
      <c r="G551" s="21">
        <v>1337498.7</v>
      </c>
      <c r="H551" s="21">
        <v>1337498.7</v>
      </c>
      <c r="I551" s="1"/>
      <c r="J551" s="1"/>
    </row>
    <row r="552">
      <c r="A552" s="8" t="s">
        <v>384</v>
      </c>
      <c r="B552" s="9">
        <v>600</v>
      </c>
      <c r="C552" s="8" t="s">
        <v>50</v>
      </c>
      <c r="D552" s="8" t="s">
        <v>264</v>
      </c>
      <c r="E552" s="20" t="s">
        <v>314</v>
      </c>
      <c r="F552" s="21">
        <v>1307629.1000000001</v>
      </c>
      <c r="G552" s="21">
        <v>1300558.2</v>
      </c>
      <c r="H552" s="21">
        <v>1293487.2</v>
      </c>
      <c r="I552" s="1"/>
      <c r="J552" s="1"/>
    </row>
    <row r="553" ht="31.5">
      <c r="A553" s="8" t="s">
        <v>385</v>
      </c>
      <c r="B553" s="9"/>
      <c r="C553" s="8"/>
      <c r="D553" s="8"/>
      <c r="E553" s="20" t="s">
        <v>386</v>
      </c>
      <c r="F553" s="21">
        <f t="shared" ref="F553:F563" si="87">F554</f>
        <v>12235.4</v>
      </c>
      <c r="G553" s="21">
        <f t="shared" ref="G553:G563" si="88">G554</f>
        <v>11181.299999999999</v>
      </c>
      <c r="H553" s="21">
        <f t="shared" ref="H553:H563" si="89">H554</f>
        <v>11181.299999999999</v>
      </c>
      <c r="I553" s="1"/>
      <c r="J553" s="1"/>
    </row>
    <row r="554" ht="47.25">
      <c r="A554" s="8" t="s">
        <v>385</v>
      </c>
      <c r="B554" s="9" t="s">
        <v>38</v>
      </c>
      <c r="C554" s="8"/>
      <c r="D554" s="8"/>
      <c r="E554" s="20" t="s">
        <v>39</v>
      </c>
      <c r="F554" s="21">
        <f t="shared" si="87"/>
        <v>12235.4</v>
      </c>
      <c r="G554" s="21">
        <f t="shared" si="88"/>
        <v>11181.299999999999</v>
      </c>
      <c r="H554" s="21">
        <f t="shared" si="89"/>
        <v>11181.299999999999</v>
      </c>
      <c r="I554" s="1"/>
      <c r="J554" s="1"/>
    </row>
    <row r="555">
      <c r="A555" s="8" t="s">
        <v>385</v>
      </c>
      <c r="B555" s="9">
        <v>600</v>
      </c>
      <c r="C555" s="8" t="s">
        <v>50</v>
      </c>
      <c r="D555" s="8" t="s">
        <v>264</v>
      </c>
      <c r="E555" s="20" t="s">
        <v>314</v>
      </c>
      <c r="F555" s="21">
        <v>12235.4</v>
      </c>
      <c r="G555" s="21">
        <v>11181.299999999999</v>
      </c>
      <c r="H555" s="21">
        <v>11181.299999999999</v>
      </c>
      <c r="I555" s="1"/>
      <c r="J555" s="1"/>
    </row>
    <row r="556" ht="31.5">
      <c r="A556" s="8" t="s">
        <v>387</v>
      </c>
      <c r="B556" s="9"/>
      <c r="C556" s="8"/>
      <c r="D556" s="8"/>
      <c r="E556" s="20" t="s">
        <v>388</v>
      </c>
      <c r="F556" s="21">
        <f t="shared" si="87"/>
        <v>24711.700000000001</v>
      </c>
      <c r="G556" s="21">
        <f t="shared" si="88"/>
        <v>24836.700000000001</v>
      </c>
      <c r="H556" s="21">
        <f t="shared" si="89"/>
        <v>24836.700000000001</v>
      </c>
      <c r="I556" s="1"/>
      <c r="J556" s="1"/>
    </row>
    <row r="557" ht="47.25">
      <c r="A557" s="8" t="s">
        <v>387</v>
      </c>
      <c r="B557" s="9" t="s">
        <v>38</v>
      </c>
      <c r="C557" s="8"/>
      <c r="D557" s="8"/>
      <c r="E557" s="20" t="s">
        <v>39</v>
      </c>
      <c r="F557" s="21">
        <f t="shared" si="87"/>
        <v>24711.700000000001</v>
      </c>
      <c r="G557" s="21">
        <f t="shared" si="88"/>
        <v>24836.700000000001</v>
      </c>
      <c r="H557" s="21">
        <f t="shared" si="89"/>
        <v>24836.700000000001</v>
      </c>
      <c r="I557" s="1"/>
      <c r="J557" s="1"/>
    </row>
    <row r="558" ht="31.5">
      <c r="A558" s="8" t="s">
        <v>387</v>
      </c>
      <c r="B558" s="9">
        <v>600</v>
      </c>
      <c r="C558" s="8" t="s">
        <v>86</v>
      </c>
      <c r="D558" s="8" t="s">
        <v>296</v>
      </c>
      <c r="E558" s="20" t="s">
        <v>297</v>
      </c>
      <c r="F558" s="21">
        <v>24711.700000000001</v>
      </c>
      <c r="G558" s="21">
        <v>24836.700000000001</v>
      </c>
      <c r="H558" s="21">
        <v>24836.700000000001</v>
      </c>
      <c r="I558" s="1"/>
      <c r="J558" s="1"/>
    </row>
    <row r="559" ht="63">
      <c r="A559" s="8" t="s">
        <v>389</v>
      </c>
      <c r="B559" s="9"/>
      <c r="C559" s="8"/>
      <c r="D559" s="8"/>
      <c r="E559" s="20" t="s">
        <v>390</v>
      </c>
      <c r="F559" s="21">
        <f t="shared" si="87"/>
        <v>247271.60000000001</v>
      </c>
      <c r="G559" s="21">
        <f t="shared" si="88"/>
        <v>247271.60000000001</v>
      </c>
      <c r="H559" s="21">
        <f t="shared" si="89"/>
        <v>247271.60000000001</v>
      </c>
      <c r="I559" s="1"/>
      <c r="J559" s="1"/>
    </row>
    <row r="560" ht="47.25">
      <c r="A560" s="8" t="s">
        <v>389</v>
      </c>
      <c r="B560" s="9" t="s">
        <v>38</v>
      </c>
      <c r="C560" s="8"/>
      <c r="D560" s="8"/>
      <c r="E560" s="20" t="s">
        <v>39</v>
      </c>
      <c r="F560" s="21">
        <f t="shared" si="87"/>
        <v>247271.60000000001</v>
      </c>
      <c r="G560" s="21">
        <f t="shared" si="88"/>
        <v>247271.60000000001</v>
      </c>
      <c r="H560" s="21">
        <f t="shared" si="89"/>
        <v>247271.60000000001</v>
      </c>
      <c r="I560" s="1"/>
      <c r="J560" s="1"/>
    </row>
    <row r="561" ht="31.5">
      <c r="A561" s="8" t="s">
        <v>389</v>
      </c>
      <c r="B561" s="9">
        <v>600</v>
      </c>
      <c r="C561" s="8" t="s">
        <v>86</v>
      </c>
      <c r="D561" s="8" t="s">
        <v>296</v>
      </c>
      <c r="E561" s="20" t="s">
        <v>297</v>
      </c>
      <c r="F561" s="21">
        <v>247271.60000000001</v>
      </c>
      <c r="G561" s="21">
        <v>247271.60000000001</v>
      </c>
      <c r="H561" s="21">
        <v>247271.60000000001</v>
      </c>
      <c r="I561" s="1"/>
      <c r="J561" s="1"/>
    </row>
    <row r="562" ht="78.75">
      <c r="A562" s="8" t="s">
        <v>391</v>
      </c>
      <c r="B562" s="9"/>
      <c r="C562" s="8"/>
      <c r="D562" s="8"/>
      <c r="E562" s="20" t="s">
        <v>392</v>
      </c>
      <c r="F562" s="21">
        <f t="shared" si="87"/>
        <v>111141.5</v>
      </c>
      <c r="G562" s="21">
        <f t="shared" si="88"/>
        <v>111141.5</v>
      </c>
      <c r="H562" s="21">
        <f t="shared" si="89"/>
        <v>111141.5</v>
      </c>
      <c r="I562" s="1"/>
      <c r="J562" s="1"/>
    </row>
    <row r="563" ht="47.25">
      <c r="A563" s="8" t="s">
        <v>391</v>
      </c>
      <c r="B563" s="9" t="s">
        <v>38</v>
      </c>
      <c r="C563" s="8"/>
      <c r="D563" s="8"/>
      <c r="E563" s="20" t="s">
        <v>39</v>
      </c>
      <c r="F563" s="21">
        <f t="shared" si="87"/>
        <v>111141.5</v>
      </c>
      <c r="G563" s="21">
        <f t="shared" si="88"/>
        <v>111141.5</v>
      </c>
      <c r="H563" s="21">
        <f t="shared" si="89"/>
        <v>111141.5</v>
      </c>
      <c r="I563" s="1"/>
      <c r="J563" s="1"/>
    </row>
    <row r="564" ht="31.5">
      <c r="A564" s="8" t="s">
        <v>391</v>
      </c>
      <c r="B564" s="9">
        <v>600</v>
      </c>
      <c r="C564" s="8" t="s">
        <v>86</v>
      </c>
      <c r="D564" s="8" t="s">
        <v>296</v>
      </c>
      <c r="E564" s="20" t="s">
        <v>297</v>
      </c>
      <c r="F564" s="21">
        <v>111141.5</v>
      </c>
      <c r="G564" s="21">
        <v>111141.5</v>
      </c>
      <c r="H564" s="21">
        <v>111141.5</v>
      </c>
      <c r="I564" s="1"/>
      <c r="J564" s="1"/>
    </row>
    <row r="565" ht="47.25">
      <c r="A565" s="8" t="s">
        <v>393</v>
      </c>
      <c r="B565" s="9"/>
      <c r="C565" s="8"/>
      <c r="D565" s="8"/>
      <c r="E565" s="20" t="s">
        <v>394</v>
      </c>
      <c r="F565" s="21">
        <f>F566+F568+F570</f>
        <v>15815213.399999999</v>
      </c>
      <c r="G565" s="21">
        <f>G566+G568+G570</f>
        <v>15827428.399999999</v>
      </c>
      <c r="H565" s="21">
        <f>H566+H568+H570</f>
        <v>15787787.200000001</v>
      </c>
      <c r="I565" s="1"/>
      <c r="J565" s="1"/>
    </row>
    <row r="566" ht="31.5">
      <c r="A566" s="8" t="s">
        <v>393</v>
      </c>
      <c r="B566" s="9" t="s">
        <v>46</v>
      </c>
      <c r="C566" s="8"/>
      <c r="D566" s="8"/>
      <c r="E566" s="20" t="s">
        <v>47</v>
      </c>
      <c r="F566" s="21">
        <f>F567</f>
        <v>3</v>
      </c>
      <c r="G566" s="21">
        <f>G567</f>
        <v>3</v>
      </c>
      <c r="H566" s="21">
        <f>H567</f>
        <v>3</v>
      </c>
      <c r="I566" s="1"/>
      <c r="J566" s="1"/>
    </row>
    <row r="567">
      <c r="A567" s="8" t="s">
        <v>393</v>
      </c>
      <c r="B567" s="9">
        <v>200</v>
      </c>
      <c r="C567" s="8" t="s">
        <v>50</v>
      </c>
      <c r="D567" s="8" t="s">
        <v>52</v>
      </c>
      <c r="E567" s="20" t="s">
        <v>53</v>
      </c>
      <c r="F567" s="21">
        <v>3</v>
      </c>
      <c r="G567" s="21">
        <v>3</v>
      </c>
      <c r="H567" s="21">
        <v>3</v>
      </c>
      <c r="I567" s="1"/>
      <c r="J567" s="1"/>
    </row>
    <row r="568" ht="31.5">
      <c r="A568" s="8" t="s">
        <v>393</v>
      </c>
      <c r="B568" s="9" t="s">
        <v>170</v>
      </c>
      <c r="C568" s="8"/>
      <c r="D568" s="8"/>
      <c r="E568" s="20" t="s">
        <v>171</v>
      </c>
      <c r="F568" s="21">
        <f>F569</f>
        <v>5.0999999999999996</v>
      </c>
      <c r="G568" s="21">
        <f>G569</f>
        <v>5.0999999999999996</v>
      </c>
      <c r="H568" s="21">
        <f>H569</f>
        <v>5.0999999999999996</v>
      </c>
      <c r="I568" s="1"/>
      <c r="J568" s="1"/>
    </row>
    <row r="569">
      <c r="A569" s="8" t="s">
        <v>393</v>
      </c>
      <c r="B569" s="9" t="s">
        <v>170</v>
      </c>
      <c r="C569" s="8" t="s">
        <v>86</v>
      </c>
      <c r="D569" s="8" t="s">
        <v>220</v>
      </c>
      <c r="E569" s="20" t="s">
        <v>395</v>
      </c>
      <c r="F569" s="21">
        <v>5.0999999999999996</v>
      </c>
      <c r="G569" s="21">
        <v>5.0999999999999996</v>
      </c>
      <c r="H569" s="21">
        <v>5.0999999999999996</v>
      </c>
      <c r="I569" s="1"/>
      <c r="J569" s="1"/>
    </row>
    <row r="570" ht="47.25">
      <c r="A570" s="8" t="s">
        <v>393</v>
      </c>
      <c r="B570" s="9" t="s">
        <v>38</v>
      </c>
      <c r="C570" s="8"/>
      <c r="D570" s="8"/>
      <c r="E570" s="20" t="s">
        <v>39</v>
      </c>
      <c r="F570" s="21">
        <f>F571+F572+F573+F574</f>
        <v>15815205.299999999</v>
      </c>
      <c r="G570" s="21">
        <f>G571+G572+G573+G574</f>
        <v>15827420.299999999</v>
      </c>
      <c r="H570" s="21">
        <f>H571+H572+H573+H574</f>
        <v>15787779.100000001</v>
      </c>
      <c r="I570" s="1"/>
      <c r="J570" s="1"/>
    </row>
    <row r="571">
      <c r="A571" s="8" t="s">
        <v>393</v>
      </c>
      <c r="B571" s="9" t="s">
        <v>38</v>
      </c>
      <c r="C571" s="8" t="s">
        <v>50</v>
      </c>
      <c r="D571" s="8" t="s">
        <v>23</v>
      </c>
      <c r="E571" s="20" t="s">
        <v>357</v>
      </c>
      <c r="F571" s="21">
        <v>6580394.8999999994</v>
      </c>
      <c r="G571" s="21">
        <v>6503963.0999999996</v>
      </c>
      <c r="H571" s="21">
        <v>6447522.8000000007</v>
      </c>
      <c r="I571" s="1"/>
      <c r="J571" s="1"/>
    </row>
    <row r="572">
      <c r="A572" s="8" t="s">
        <v>393</v>
      </c>
      <c r="B572" s="9" t="s">
        <v>38</v>
      </c>
      <c r="C572" s="8" t="s">
        <v>50</v>
      </c>
      <c r="D572" s="8" t="s">
        <v>264</v>
      </c>
      <c r="E572" s="20" t="s">
        <v>314</v>
      </c>
      <c r="F572" s="21">
        <v>9109712.7999999989</v>
      </c>
      <c r="G572" s="21">
        <v>9201603</v>
      </c>
      <c r="H572" s="21">
        <v>9218137.3000000007</v>
      </c>
      <c r="I572" s="1"/>
      <c r="J572" s="1"/>
    </row>
    <row r="573">
      <c r="A573" s="8" t="s">
        <v>393</v>
      </c>
      <c r="B573" s="9" t="s">
        <v>38</v>
      </c>
      <c r="C573" s="8" t="s">
        <v>86</v>
      </c>
      <c r="D573" s="8" t="s">
        <v>85</v>
      </c>
      <c r="E573" s="20" t="s">
        <v>202</v>
      </c>
      <c r="F573" s="21">
        <v>89712.100000000006</v>
      </c>
      <c r="G573" s="21">
        <v>88392.100000000006</v>
      </c>
      <c r="H573" s="21">
        <v>88492.100000000006</v>
      </c>
      <c r="I573" s="1"/>
      <c r="J573" s="1"/>
    </row>
    <row r="574">
      <c r="A574" s="8" t="s">
        <v>393</v>
      </c>
      <c r="B574" s="9" t="s">
        <v>38</v>
      </c>
      <c r="C574" s="8" t="s">
        <v>86</v>
      </c>
      <c r="D574" s="8" t="s">
        <v>220</v>
      </c>
      <c r="E574" s="20" t="s">
        <v>395</v>
      </c>
      <c r="F574" s="21">
        <v>35385.5</v>
      </c>
      <c r="G574" s="21">
        <v>33462.099999999999</v>
      </c>
      <c r="H574" s="21">
        <v>33626.900000000001</v>
      </c>
      <c r="I574" s="1"/>
      <c r="J574" s="1"/>
    </row>
    <row r="575" ht="126">
      <c r="A575" s="8" t="s">
        <v>396</v>
      </c>
      <c r="B575" s="9"/>
      <c r="C575" s="8"/>
      <c r="D575" s="8"/>
      <c r="E575" s="20" t="s">
        <v>397</v>
      </c>
      <c r="F575" s="21">
        <f>F576+F578</f>
        <v>393.69999999999999</v>
      </c>
      <c r="G575" s="21">
        <f>G576+G578</f>
        <v>393.69999999999999</v>
      </c>
      <c r="H575" s="21">
        <f>H576+H578</f>
        <v>393.69999999999999</v>
      </c>
      <c r="I575" s="1"/>
      <c r="J575" s="1"/>
    </row>
    <row r="576" ht="31.5">
      <c r="A576" s="8" t="s">
        <v>396</v>
      </c>
      <c r="B576" s="9" t="s">
        <v>170</v>
      </c>
      <c r="C576" s="8"/>
      <c r="D576" s="8"/>
      <c r="E576" s="20" t="s">
        <v>171</v>
      </c>
      <c r="F576" s="21">
        <f>F577</f>
        <v>327</v>
      </c>
      <c r="G576" s="21">
        <f>G577</f>
        <v>327</v>
      </c>
      <c r="H576" s="21">
        <f>H577</f>
        <v>327</v>
      </c>
      <c r="I576" s="1"/>
      <c r="J576" s="1"/>
    </row>
    <row r="577">
      <c r="A577" s="8" t="s">
        <v>396</v>
      </c>
      <c r="B577" s="9" t="s">
        <v>170</v>
      </c>
      <c r="C577" s="8" t="s">
        <v>86</v>
      </c>
      <c r="D577" s="8" t="s">
        <v>85</v>
      </c>
      <c r="E577" s="20" t="s">
        <v>202</v>
      </c>
      <c r="F577" s="21">
        <v>327</v>
      </c>
      <c r="G577" s="21">
        <v>327</v>
      </c>
      <c r="H577" s="21">
        <v>327</v>
      </c>
      <c r="I577" s="1"/>
      <c r="J577" s="1"/>
    </row>
    <row r="578" ht="47.25">
      <c r="A578" s="8" t="s">
        <v>396</v>
      </c>
      <c r="B578" s="9" t="s">
        <v>38</v>
      </c>
      <c r="C578" s="8"/>
      <c r="D578" s="8"/>
      <c r="E578" s="20" t="s">
        <v>39</v>
      </c>
      <c r="F578" s="21">
        <f>F579</f>
        <v>66.700000000000003</v>
      </c>
      <c r="G578" s="21">
        <f>G579</f>
        <v>66.700000000000003</v>
      </c>
      <c r="H578" s="21">
        <f>H579</f>
        <v>66.700000000000003</v>
      </c>
      <c r="I578" s="1"/>
      <c r="J578" s="1"/>
    </row>
    <row r="579">
      <c r="A579" s="8" t="s">
        <v>396</v>
      </c>
      <c r="B579" s="9" t="s">
        <v>38</v>
      </c>
      <c r="C579" s="8" t="s">
        <v>86</v>
      </c>
      <c r="D579" s="8" t="s">
        <v>85</v>
      </c>
      <c r="E579" s="20" t="s">
        <v>202</v>
      </c>
      <c r="F579" s="21">
        <v>66.700000000000003</v>
      </c>
      <c r="G579" s="21">
        <v>66.700000000000003</v>
      </c>
      <c r="H579" s="21">
        <v>66.700000000000003</v>
      </c>
      <c r="I579" s="1"/>
      <c r="J579" s="1"/>
    </row>
    <row r="580" ht="63">
      <c r="A580" s="8" t="s">
        <v>398</v>
      </c>
      <c r="B580" s="9"/>
      <c r="C580" s="8"/>
      <c r="D580" s="8"/>
      <c r="E580" s="20" t="s">
        <v>399</v>
      </c>
      <c r="F580" s="21">
        <f t="shared" ref="F580:F583" si="90">F581</f>
        <v>1016651.7</v>
      </c>
      <c r="G580" s="21">
        <f t="shared" ref="G580:G583" si="91">G581</f>
        <v>977697.19999999995</v>
      </c>
      <c r="H580" s="21">
        <f t="shared" ref="H580:H583" si="92">H581</f>
        <v>977697.19999999995</v>
      </c>
      <c r="I580" s="1"/>
      <c r="J580" s="1"/>
    </row>
    <row r="581" ht="47.25">
      <c r="A581" s="8" t="s">
        <v>398</v>
      </c>
      <c r="B581" s="9" t="s">
        <v>38</v>
      </c>
      <c r="C581" s="8"/>
      <c r="D581" s="8"/>
      <c r="E581" s="20" t="s">
        <v>39</v>
      </c>
      <c r="F581" s="21">
        <f t="shared" si="90"/>
        <v>1016651.7</v>
      </c>
      <c r="G581" s="21">
        <f t="shared" si="91"/>
        <v>977697.19999999995</v>
      </c>
      <c r="H581" s="21">
        <f t="shared" si="92"/>
        <v>977697.19999999995</v>
      </c>
      <c r="I581" s="1"/>
      <c r="J581" s="1"/>
    </row>
    <row r="582">
      <c r="A582" s="8" t="s">
        <v>398</v>
      </c>
      <c r="B582" s="9" t="s">
        <v>38</v>
      </c>
      <c r="C582" s="8" t="s">
        <v>50</v>
      </c>
      <c r="D582" s="8" t="s">
        <v>264</v>
      </c>
      <c r="E582" s="20" t="s">
        <v>314</v>
      </c>
      <c r="F582" s="21">
        <v>1016651.7</v>
      </c>
      <c r="G582" s="21">
        <v>977697.19999999995</v>
      </c>
      <c r="H582" s="21">
        <v>977697.19999999995</v>
      </c>
      <c r="I582" s="1"/>
      <c r="J582" s="1"/>
    </row>
    <row r="583" ht="236.25">
      <c r="A583" s="8" t="s">
        <v>400</v>
      </c>
      <c r="B583" s="9"/>
      <c r="C583" s="8"/>
      <c r="D583" s="8"/>
      <c r="E583" s="20" t="s">
        <v>401</v>
      </c>
      <c r="F583" s="21">
        <f t="shared" si="90"/>
        <v>89117.899999999994</v>
      </c>
      <c r="G583" s="21">
        <f t="shared" si="91"/>
        <v>90847.600000000006</v>
      </c>
      <c r="H583" s="21">
        <f t="shared" si="92"/>
        <v>92543.800000000003</v>
      </c>
      <c r="I583" s="1"/>
      <c r="J583" s="1"/>
    </row>
    <row r="584" ht="47.25">
      <c r="A584" s="8" t="s">
        <v>400</v>
      </c>
      <c r="B584" s="9" t="s">
        <v>38</v>
      </c>
      <c r="C584" s="8"/>
      <c r="D584" s="8"/>
      <c r="E584" s="20" t="s">
        <v>39</v>
      </c>
      <c r="F584" s="21">
        <f>F585+F586</f>
        <v>89117.899999999994</v>
      </c>
      <c r="G584" s="21">
        <f>G585+G586</f>
        <v>90847.600000000006</v>
      </c>
      <c r="H584" s="21">
        <f>H585+H586</f>
        <v>92543.800000000003</v>
      </c>
      <c r="I584" s="1"/>
      <c r="J584" s="1"/>
    </row>
    <row r="585">
      <c r="A585" s="8" t="s">
        <v>400</v>
      </c>
      <c r="B585" s="9">
        <v>600</v>
      </c>
      <c r="C585" s="8" t="s">
        <v>50</v>
      </c>
      <c r="D585" s="8" t="s">
        <v>23</v>
      </c>
      <c r="E585" s="20" t="s">
        <v>357</v>
      </c>
      <c r="F585" s="21">
        <v>2464.1999999999998</v>
      </c>
      <c r="G585" s="21">
        <v>2464.1999999999998</v>
      </c>
      <c r="H585" s="21">
        <v>2464.1999999999998</v>
      </c>
      <c r="I585" s="1"/>
      <c r="J585" s="1"/>
    </row>
    <row r="586">
      <c r="A586" s="8" t="s">
        <v>400</v>
      </c>
      <c r="B586" s="9">
        <v>600</v>
      </c>
      <c r="C586" s="8" t="s">
        <v>50</v>
      </c>
      <c r="D586" s="8" t="s">
        <v>264</v>
      </c>
      <c r="E586" s="20" t="s">
        <v>314</v>
      </c>
      <c r="F586" s="21">
        <v>86653.699999999997</v>
      </c>
      <c r="G586" s="21">
        <v>88383.400000000009</v>
      </c>
      <c r="H586" s="21">
        <v>90079.600000000006</v>
      </c>
      <c r="I586" s="1"/>
      <c r="J586" s="1"/>
    </row>
    <row r="587" ht="47.25">
      <c r="A587" s="8" t="s">
        <v>402</v>
      </c>
      <c r="B587" s="9"/>
      <c r="C587" s="8"/>
      <c r="D587" s="8"/>
      <c r="E587" s="20" t="s">
        <v>403</v>
      </c>
      <c r="F587" s="21">
        <f>F588+F602+F606+F599</f>
        <v>1013273</v>
      </c>
      <c r="G587" s="21">
        <f>G588+G602+G606+G599</f>
        <v>1007445.4</v>
      </c>
      <c r="H587" s="21">
        <f>H588+H602+H606+H599</f>
        <v>1010303.2000000001</v>
      </c>
      <c r="I587" s="1"/>
      <c r="J587" s="1"/>
    </row>
    <row r="588" ht="47.25">
      <c r="A588" s="8" t="s">
        <v>404</v>
      </c>
      <c r="B588" s="9"/>
      <c r="C588" s="8"/>
      <c r="D588" s="8"/>
      <c r="E588" s="20" t="s">
        <v>132</v>
      </c>
      <c r="F588" s="21">
        <f>F589+F592+F594+F597</f>
        <v>978367.39999999991</v>
      </c>
      <c r="G588" s="21">
        <f>G589+G592+G594+G597</f>
        <v>984651.59999999998</v>
      </c>
      <c r="H588" s="21">
        <f>H589+H592+H594+H597</f>
        <v>987509.40000000002</v>
      </c>
      <c r="I588" s="1"/>
      <c r="J588" s="1"/>
    </row>
    <row r="589" ht="94.5">
      <c r="A589" s="8" t="s">
        <v>404</v>
      </c>
      <c r="B589" s="9" t="s">
        <v>133</v>
      </c>
      <c r="C589" s="8"/>
      <c r="D589" s="8"/>
      <c r="E589" s="20" t="s">
        <v>134</v>
      </c>
      <c r="F589" s="21">
        <f>F590+F591</f>
        <v>17668.099999999999</v>
      </c>
      <c r="G589" s="21">
        <f>G590+G591</f>
        <v>17864.900000000001</v>
      </c>
      <c r="H589" s="21">
        <f>H590+H591</f>
        <v>17864.900000000001</v>
      </c>
      <c r="I589" s="1"/>
      <c r="J589" s="1"/>
    </row>
    <row r="590">
      <c r="A590" s="8" t="s">
        <v>404</v>
      </c>
      <c r="B590" s="9">
        <v>100</v>
      </c>
      <c r="C590" s="8" t="s">
        <v>50</v>
      </c>
      <c r="D590" s="8" t="s">
        <v>85</v>
      </c>
      <c r="E590" s="20" t="s">
        <v>190</v>
      </c>
      <c r="F590" s="21">
        <v>6717.8000000000002</v>
      </c>
      <c r="G590" s="21">
        <v>6899.3000000000002</v>
      </c>
      <c r="H590" s="21">
        <v>6899.3000000000002</v>
      </c>
      <c r="I590" s="1"/>
      <c r="J590" s="1"/>
    </row>
    <row r="591">
      <c r="A591" s="8" t="s">
        <v>404</v>
      </c>
      <c r="B591" s="9">
        <v>100</v>
      </c>
      <c r="C591" s="8" t="s">
        <v>245</v>
      </c>
      <c r="D591" s="8" t="s">
        <v>85</v>
      </c>
      <c r="E591" s="20" t="s">
        <v>246</v>
      </c>
      <c r="F591" s="21">
        <v>10950.299999999999</v>
      </c>
      <c r="G591" s="21">
        <v>10965.6</v>
      </c>
      <c r="H591" s="21">
        <v>10965.6</v>
      </c>
      <c r="I591" s="1"/>
      <c r="J591" s="1"/>
    </row>
    <row r="592" ht="31.5">
      <c r="A592" s="8" t="s">
        <v>404</v>
      </c>
      <c r="B592" s="9" t="s">
        <v>46</v>
      </c>
      <c r="C592" s="8"/>
      <c r="D592" s="8"/>
      <c r="E592" s="20" t="s">
        <v>47</v>
      </c>
      <c r="F592" s="21">
        <f>F593</f>
        <v>1050.0999999999999</v>
      </c>
      <c r="G592" s="21">
        <f>G593</f>
        <v>1050.0999999999999</v>
      </c>
      <c r="H592" s="21">
        <f>H593</f>
        <v>1050.0999999999999</v>
      </c>
      <c r="I592" s="1"/>
      <c r="J592" s="1"/>
    </row>
    <row r="593">
      <c r="A593" s="8" t="s">
        <v>404</v>
      </c>
      <c r="B593" s="9">
        <v>200</v>
      </c>
      <c r="C593" s="8" t="s">
        <v>245</v>
      </c>
      <c r="D593" s="8" t="s">
        <v>85</v>
      </c>
      <c r="E593" s="20" t="s">
        <v>246</v>
      </c>
      <c r="F593" s="21">
        <v>1050.0999999999999</v>
      </c>
      <c r="G593" s="21">
        <v>1050.0999999999999</v>
      </c>
      <c r="H593" s="21">
        <v>1050.0999999999999</v>
      </c>
      <c r="I593" s="1"/>
      <c r="J593" s="1"/>
    </row>
    <row r="594" ht="47.25">
      <c r="A594" s="8" t="s">
        <v>404</v>
      </c>
      <c r="B594" s="9" t="s">
        <v>38</v>
      </c>
      <c r="C594" s="8"/>
      <c r="D594" s="8"/>
      <c r="E594" s="20" t="s">
        <v>39</v>
      </c>
      <c r="F594" s="21">
        <f>F595+F596</f>
        <v>959598.5</v>
      </c>
      <c r="G594" s="21">
        <f>G595+G596</f>
        <v>965685.90000000002</v>
      </c>
      <c r="H594" s="21">
        <f>H595+H596</f>
        <v>968543.70000000007</v>
      </c>
      <c r="I594" s="1"/>
      <c r="J594" s="1"/>
    </row>
    <row r="595">
      <c r="A595" s="8" t="s">
        <v>404</v>
      </c>
      <c r="B595" s="9">
        <v>600</v>
      </c>
      <c r="C595" s="8" t="s">
        <v>50</v>
      </c>
      <c r="D595" s="8" t="s">
        <v>85</v>
      </c>
      <c r="E595" s="20" t="s">
        <v>190</v>
      </c>
      <c r="F595" s="21">
        <v>845324.5</v>
      </c>
      <c r="G595" s="21">
        <v>851324.5</v>
      </c>
      <c r="H595" s="21">
        <v>854182.30000000005</v>
      </c>
      <c r="I595" s="1"/>
      <c r="J595" s="1"/>
    </row>
    <row r="596">
      <c r="A596" s="8" t="s">
        <v>404</v>
      </c>
      <c r="B596" s="9">
        <v>600</v>
      </c>
      <c r="C596" s="8" t="s">
        <v>245</v>
      </c>
      <c r="D596" s="8" t="s">
        <v>85</v>
      </c>
      <c r="E596" s="20" t="s">
        <v>246</v>
      </c>
      <c r="F596" s="21">
        <v>114274</v>
      </c>
      <c r="G596" s="21">
        <v>114361.39999999999</v>
      </c>
      <c r="H596" s="21">
        <v>114361.39999999999</v>
      </c>
      <c r="I596" s="1"/>
      <c r="J596" s="1"/>
    </row>
    <row r="597">
      <c r="A597" s="8" t="s">
        <v>404</v>
      </c>
      <c r="B597" s="9" t="s">
        <v>32</v>
      </c>
      <c r="C597" s="8"/>
      <c r="D597" s="8"/>
      <c r="E597" s="20" t="s">
        <v>33</v>
      </c>
      <c r="F597" s="21">
        <f>F598</f>
        <v>50.700000000000003</v>
      </c>
      <c r="G597" s="21">
        <f>G598</f>
        <v>50.700000000000003</v>
      </c>
      <c r="H597" s="21">
        <f>H598</f>
        <v>50.700000000000003</v>
      </c>
      <c r="I597" s="1"/>
      <c r="J597" s="1"/>
    </row>
    <row r="598">
      <c r="A598" s="8" t="s">
        <v>404</v>
      </c>
      <c r="B598" s="9">
        <v>800</v>
      </c>
      <c r="C598" s="8" t="s">
        <v>50</v>
      </c>
      <c r="D598" s="8" t="s">
        <v>85</v>
      </c>
      <c r="E598" s="20" t="s">
        <v>190</v>
      </c>
      <c r="F598" s="21">
        <v>50.700000000000003</v>
      </c>
      <c r="G598" s="21">
        <v>50.700000000000003</v>
      </c>
      <c r="H598" s="21">
        <v>50.700000000000003</v>
      </c>
      <c r="I598" s="1"/>
      <c r="J598" s="1"/>
    </row>
    <row r="599">
      <c r="A599" s="8" t="s">
        <v>405</v>
      </c>
      <c r="B599" s="9"/>
      <c r="C599" s="8"/>
      <c r="D599" s="8"/>
      <c r="E599" s="23" t="s">
        <v>406</v>
      </c>
      <c r="F599" s="21">
        <f t="shared" ref="F599:F602" si="93">F600</f>
        <v>9200</v>
      </c>
      <c r="G599" s="21">
        <f t="shared" ref="G599:G602" si="94">G600</f>
        <v>0</v>
      </c>
      <c r="H599" s="21">
        <f t="shared" ref="H599:H602" si="95">H600</f>
        <v>0</v>
      </c>
      <c r="I599" s="1"/>
      <c r="J599" s="1"/>
    </row>
    <row r="600">
      <c r="A600" s="8" t="s">
        <v>405</v>
      </c>
      <c r="B600" s="9" t="s">
        <v>38</v>
      </c>
      <c r="C600" s="24"/>
      <c r="D600" s="8"/>
      <c r="E600" s="20" t="s">
        <v>39</v>
      </c>
      <c r="F600" s="21">
        <f t="shared" si="93"/>
        <v>9200</v>
      </c>
      <c r="G600" s="21">
        <f t="shared" si="94"/>
        <v>0</v>
      </c>
      <c r="H600" s="21">
        <f t="shared" si="95"/>
        <v>0</v>
      </c>
      <c r="I600" s="1"/>
      <c r="J600" s="1"/>
    </row>
    <row r="601">
      <c r="A601" s="8" t="s">
        <v>405</v>
      </c>
      <c r="B601" s="9">
        <v>600</v>
      </c>
      <c r="C601" s="8" t="s">
        <v>50</v>
      </c>
      <c r="D601" s="24" t="s">
        <v>264</v>
      </c>
      <c r="E601" s="20" t="s">
        <v>314</v>
      </c>
      <c r="F601" s="21">
        <v>9200</v>
      </c>
      <c r="G601" s="21"/>
      <c r="H601" s="21"/>
      <c r="I601" s="1"/>
      <c r="J601" s="1"/>
    </row>
    <row r="602">
      <c r="A602" s="8" t="s">
        <v>407</v>
      </c>
      <c r="B602" s="9"/>
      <c r="C602" s="8"/>
      <c r="D602" s="8"/>
      <c r="E602" s="20" t="s">
        <v>199</v>
      </c>
      <c r="F602" s="21">
        <f t="shared" si="93"/>
        <v>2911.7999999999997</v>
      </c>
      <c r="G602" s="21">
        <f t="shared" si="94"/>
        <v>0</v>
      </c>
      <c r="H602" s="21">
        <f t="shared" si="95"/>
        <v>0</v>
      </c>
      <c r="I602" s="1"/>
      <c r="J602" s="1"/>
    </row>
    <row r="603" ht="47.25">
      <c r="A603" s="8" t="s">
        <v>407</v>
      </c>
      <c r="B603" s="9" t="s">
        <v>38</v>
      </c>
      <c r="C603" s="8"/>
      <c r="D603" s="8"/>
      <c r="E603" s="20" t="s">
        <v>39</v>
      </c>
      <c r="F603" s="21">
        <f>F604+F605</f>
        <v>2911.7999999999997</v>
      </c>
      <c r="G603" s="21">
        <f>G604+G605</f>
        <v>0</v>
      </c>
      <c r="H603" s="21">
        <f>H604+H605</f>
        <v>0</v>
      </c>
      <c r="I603" s="1"/>
      <c r="J603" s="1"/>
    </row>
    <row r="604">
      <c r="A604" s="8" t="s">
        <v>407</v>
      </c>
      <c r="B604" s="9">
        <v>600</v>
      </c>
      <c r="C604" s="8" t="s">
        <v>50</v>
      </c>
      <c r="D604" s="8" t="s">
        <v>85</v>
      </c>
      <c r="E604" s="20" t="s">
        <v>190</v>
      </c>
      <c r="F604" s="21">
        <v>2868.0999999999999</v>
      </c>
      <c r="G604" s="21"/>
      <c r="H604" s="21"/>
      <c r="I604" s="1"/>
      <c r="J604" s="1"/>
    </row>
    <row r="605">
      <c r="A605" s="8" t="s">
        <v>407</v>
      </c>
      <c r="B605" s="9">
        <v>600</v>
      </c>
      <c r="C605" s="8" t="s">
        <v>245</v>
      </c>
      <c r="D605" s="8" t="s">
        <v>85</v>
      </c>
      <c r="E605" s="20" t="s">
        <v>246</v>
      </c>
      <c r="F605" s="21">
        <v>43.700000000000003</v>
      </c>
      <c r="G605" s="21"/>
      <c r="H605" s="21"/>
      <c r="I605" s="1"/>
      <c r="J605" s="1"/>
    </row>
    <row r="606" ht="63">
      <c r="A606" s="8" t="s">
        <v>408</v>
      </c>
      <c r="B606" s="9"/>
      <c r="C606" s="8"/>
      <c r="D606" s="8"/>
      <c r="E606" s="20" t="s">
        <v>201</v>
      </c>
      <c r="F606" s="21">
        <f>F607+F609</f>
        <v>22793.799999999999</v>
      </c>
      <c r="G606" s="21">
        <f>G607+G609</f>
        <v>22793.799999999999</v>
      </c>
      <c r="H606" s="21">
        <f>H607+H609</f>
        <v>22793.799999999999</v>
      </c>
      <c r="I606" s="1"/>
      <c r="J606" s="1"/>
    </row>
    <row r="607" ht="94.5">
      <c r="A607" s="8" t="s">
        <v>408</v>
      </c>
      <c r="B607" s="9" t="s">
        <v>133</v>
      </c>
      <c r="C607" s="8"/>
      <c r="D607" s="8"/>
      <c r="E607" s="20" t="s">
        <v>134</v>
      </c>
      <c r="F607" s="21">
        <f>F608</f>
        <v>402.19999999999999</v>
      </c>
      <c r="G607" s="21">
        <f>G608</f>
        <v>402.19999999999999</v>
      </c>
      <c r="H607" s="21">
        <f>H608</f>
        <v>402.19999999999999</v>
      </c>
      <c r="I607" s="1"/>
      <c r="J607" s="1"/>
    </row>
    <row r="608">
      <c r="A608" s="8" t="s">
        <v>408</v>
      </c>
      <c r="B608" s="9">
        <v>100</v>
      </c>
      <c r="C608" s="8" t="s">
        <v>50</v>
      </c>
      <c r="D608" s="8" t="s">
        <v>85</v>
      </c>
      <c r="E608" s="20" t="s">
        <v>190</v>
      </c>
      <c r="F608" s="21">
        <v>402.19999999999999</v>
      </c>
      <c r="G608" s="21">
        <v>402.19999999999999</v>
      </c>
      <c r="H608" s="21">
        <v>402.19999999999999</v>
      </c>
      <c r="I608" s="1"/>
      <c r="J608" s="1"/>
    </row>
    <row r="609" ht="47.25">
      <c r="A609" s="8" t="s">
        <v>408</v>
      </c>
      <c r="B609" s="9" t="s">
        <v>38</v>
      </c>
      <c r="C609" s="8"/>
      <c r="D609" s="8"/>
      <c r="E609" s="20" t="s">
        <v>39</v>
      </c>
      <c r="F609" s="21">
        <f>F610+F611+F612</f>
        <v>22391.599999999999</v>
      </c>
      <c r="G609" s="21">
        <f>G610+G611+G612</f>
        <v>22391.599999999999</v>
      </c>
      <c r="H609" s="21">
        <f>H610+H611+H612</f>
        <v>22391.599999999999</v>
      </c>
      <c r="I609" s="1"/>
      <c r="J609" s="1"/>
    </row>
    <row r="610">
      <c r="A610" s="8" t="s">
        <v>408</v>
      </c>
      <c r="B610" s="9">
        <v>600</v>
      </c>
      <c r="C610" s="8" t="s">
        <v>50</v>
      </c>
      <c r="D610" s="8" t="s">
        <v>85</v>
      </c>
      <c r="E610" s="20" t="s">
        <v>190</v>
      </c>
      <c r="F610" s="21">
        <v>21648</v>
      </c>
      <c r="G610" s="21">
        <v>21648</v>
      </c>
      <c r="H610" s="21">
        <v>21648</v>
      </c>
      <c r="I610" s="1"/>
      <c r="J610" s="1"/>
    </row>
    <row r="611">
      <c r="A611" s="8" t="s">
        <v>408</v>
      </c>
      <c r="B611" s="9">
        <v>600</v>
      </c>
      <c r="C611" s="8" t="s">
        <v>86</v>
      </c>
      <c r="D611" s="8" t="s">
        <v>85</v>
      </c>
      <c r="E611" s="20" t="s">
        <v>202</v>
      </c>
      <c r="F611" s="21">
        <v>600</v>
      </c>
      <c r="G611" s="21">
        <v>600</v>
      </c>
      <c r="H611" s="21">
        <v>600</v>
      </c>
      <c r="I611" s="1"/>
      <c r="J611" s="1"/>
    </row>
    <row r="612">
      <c r="A612" s="8" t="s">
        <v>408</v>
      </c>
      <c r="B612" s="9">
        <v>600</v>
      </c>
      <c r="C612" s="8" t="s">
        <v>245</v>
      </c>
      <c r="D612" s="8" t="s">
        <v>85</v>
      </c>
      <c r="E612" s="20" t="s">
        <v>246</v>
      </c>
      <c r="F612" s="21">
        <v>143.59999999999999</v>
      </c>
      <c r="G612" s="21">
        <v>143.59999999999999</v>
      </c>
      <c r="H612" s="21">
        <v>143.59999999999999</v>
      </c>
      <c r="I612" s="1"/>
      <c r="J612" s="1"/>
    </row>
    <row r="613" ht="47.25">
      <c r="A613" s="8" t="s">
        <v>409</v>
      </c>
      <c r="B613" s="9"/>
      <c r="C613" s="8"/>
      <c r="D613" s="8"/>
      <c r="E613" s="20" t="s">
        <v>410</v>
      </c>
      <c r="F613" s="21">
        <f>F614+F624+F628+F635+F640</f>
        <v>199857.10000000001</v>
      </c>
      <c r="G613" s="21">
        <f>G614+G624+G628+G635+G640</f>
        <v>204050.00000000003</v>
      </c>
      <c r="H613" s="21">
        <f>H614+H624+H628+H635+H640</f>
        <v>204050.00000000003</v>
      </c>
      <c r="I613" s="1"/>
      <c r="J613" s="1"/>
    </row>
    <row r="614" ht="47.25">
      <c r="A614" s="8" t="s">
        <v>411</v>
      </c>
      <c r="B614" s="9"/>
      <c r="C614" s="8"/>
      <c r="D614" s="8"/>
      <c r="E614" s="20" t="s">
        <v>132</v>
      </c>
      <c r="F614" s="21">
        <f>F615+F617+F619+F622</f>
        <v>154562.5</v>
      </c>
      <c r="G614" s="21">
        <f>G615+G617+G619+G622</f>
        <v>160841.60000000001</v>
      </c>
      <c r="H614" s="21">
        <f>H615+H617+H619+H622</f>
        <v>160841.60000000001</v>
      </c>
      <c r="I614" s="1"/>
      <c r="J614" s="1"/>
    </row>
    <row r="615" ht="94.5">
      <c r="A615" s="8" t="s">
        <v>411</v>
      </c>
      <c r="B615" s="9" t="s">
        <v>133</v>
      </c>
      <c r="C615" s="8"/>
      <c r="D615" s="8"/>
      <c r="E615" s="20" t="s">
        <v>134</v>
      </c>
      <c r="F615" s="21">
        <f>F616</f>
        <v>49940.699999999997</v>
      </c>
      <c r="G615" s="21">
        <f>G616</f>
        <v>51348.100000000006</v>
      </c>
      <c r="H615" s="21">
        <f>H616</f>
        <v>51348.100000000006</v>
      </c>
      <c r="I615" s="1"/>
      <c r="J615" s="1"/>
    </row>
    <row r="616">
      <c r="A616" s="8" t="s">
        <v>411</v>
      </c>
      <c r="B616" s="9">
        <v>100</v>
      </c>
      <c r="C616" s="8" t="s">
        <v>50</v>
      </c>
      <c r="D616" s="8" t="s">
        <v>52</v>
      </c>
      <c r="E616" s="20" t="s">
        <v>53</v>
      </c>
      <c r="F616" s="21">
        <v>49940.699999999997</v>
      </c>
      <c r="G616" s="21">
        <v>51348.100000000006</v>
      </c>
      <c r="H616" s="21">
        <v>51348.100000000006</v>
      </c>
      <c r="I616" s="1"/>
      <c r="J616" s="1"/>
    </row>
    <row r="617" ht="31.5">
      <c r="A617" s="8" t="s">
        <v>411</v>
      </c>
      <c r="B617" s="9" t="s">
        <v>46</v>
      </c>
      <c r="C617" s="8"/>
      <c r="D617" s="8"/>
      <c r="E617" s="20" t="s">
        <v>47</v>
      </c>
      <c r="F617" s="21">
        <f>F618</f>
        <v>12916.799999999999</v>
      </c>
      <c r="G617" s="21">
        <f>G618</f>
        <v>12916.799999999999</v>
      </c>
      <c r="H617" s="21">
        <f>H618</f>
        <v>12916.799999999999</v>
      </c>
      <c r="I617" s="1"/>
      <c r="J617" s="1"/>
    </row>
    <row r="618">
      <c r="A618" s="8" t="s">
        <v>411</v>
      </c>
      <c r="B618" s="9">
        <v>200</v>
      </c>
      <c r="C618" s="8" t="s">
        <v>50</v>
      </c>
      <c r="D618" s="8" t="s">
        <v>52</v>
      </c>
      <c r="E618" s="20" t="s">
        <v>53</v>
      </c>
      <c r="F618" s="21">
        <v>12916.799999999999</v>
      </c>
      <c r="G618" s="21">
        <v>12916.799999999999</v>
      </c>
      <c r="H618" s="21">
        <v>12916.799999999999</v>
      </c>
      <c r="I618" s="1"/>
      <c r="J618" s="1"/>
    </row>
    <row r="619" ht="47.25">
      <c r="A619" s="8" t="s">
        <v>411</v>
      </c>
      <c r="B619" s="9" t="s">
        <v>38</v>
      </c>
      <c r="C619" s="8"/>
      <c r="D619" s="8"/>
      <c r="E619" s="20" t="s">
        <v>39</v>
      </c>
      <c r="F619" s="21">
        <f>F620+F621</f>
        <v>91280.700000000012</v>
      </c>
      <c r="G619" s="21">
        <f>G620+G621</f>
        <v>96152.400000000009</v>
      </c>
      <c r="H619" s="21">
        <f>H620+H621</f>
        <v>96152.400000000009</v>
      </c>
      <c r="I619" s="1"/>
      <c r="J619" s="1"/>
    </row>
    <row r="620" ht="31.5">
      <c r="A620" s="8" t="s">
        <v>411</v>
      </c>
      <c r="B620" s="9">
        <v>600</v>
      </c>
      <c r="C620" s="8" t="s">
        <v>50</v>
      </c>
      <c r="D620" s="8" t="s">
        <v>286</v>
      </c>
      <c r="E620" s="20" t="s">
        <v>412</v>
      </c>
      <c r="F620" s="21">
        <v>17896.400000000001</v>
      </c>
      <c r="G620" s="21">
        <v>18822.799999999999</v>
      </c>
      <c r="H620" s="21">
        <v>18822.799999999999</v>
      </c>
      <c r="I620" s="1"/>
      <c r="J620" s="1"/>
    </row>
    <row r="621">
      <c r="A621" s="8" t="s">
        <v>411</v>
      </c>
      <c r="B621" s="9">
        <v>600</v>
      </c>
      <c r="C621" s="8" t="s">
        <v>50</v>
      </c>
      <c r="D621" s="8" t="s">
        <v>52</v>
      </c>
      <c r="E621" s="20" t="s">
        <v>53</v>
      </c>
      <c r="F621" s="21">
        <v>73384.300000000003</v>
      </c>
      <c r="G621" s="21">
        <v>77329.600000000006</v>
      </c>
      <c r="H621" s="21">
        <v>77329.600000000006</v>
      </c>
      <c r="I621" s="1"/>
      <c r="J621" s="1"/>
    </row>
    <row r="622">
      <c r="A622" s="8" t="s">
        <v>411</v>
      </c>
      <c r="B622" s="9" t="s">
        <v>32</v>
      </c>
      <c r="C622" s="8"/>
      <c r="D622" s="8"/>
      <c r="E622" s="20" t="s">
        <v>33</v>
      </c>
      <c r="F622" s="21">
        <f>F623</f>
        <v>424.30000000000001</v>
      </c>
      <c r="G622" s="21">
        <f>G623</f>
        <v>424.30000000000001</v>
      </c>
      <c r="H622" s="21">
        <f>H623</f>
        <v>424.30000000000001</v>
      </c>
      <c r="I622" s="1"/>
      <c r="J622" s="1"/>
    </row>
    <row r="623">
      <c r="A623" s="8" t="s">
        <v>411</v>
      </c>
      <c r="B623" s="9">
        <v>800</v>
      </c>
      <c r="C623" s="8" t="s">
        <v>50</v>
      </c>
      <c r="D623" s="8" t="s">
        <v>52</v>
      </c>
      <c r="E623" s="20" t="s">
        <v>53</v>
      </c>
      <c r="F623" s="21">
        <v>424.30000000000001</v>
      </c>
      <c r="G623" s="21">
        <v>424.30000000000001</v>
      </c>
      <c r="H623" s="21">
        <v>424.30000000000001</v>
      </c>
      <c r="I623" s="1"/>
      <c r="J623" s="1"/>
    </row>
    <row r="624">
      <c r="A624" s="8" t="s">
        <v>413</v>
      </c>
      <c r="B624" s="9"/>
      <c r="C624" s="8"/>
      <c r="D624" s="8"/>
      <c r="E624" s="20" t="s">
        <v>199</v>
      </c>
      <c r="F624" s="21">
        <f>F625</f>
        <v>2435.9000000000001</v>
      </c>
      <c r="G624" s="21">
        <f>G625</f>
        <v>0</v>
      </c>
      <c r="H624" s="21">
        <f>H625</f>
        <v>0</v>
      </c>
      <c r="I624" s="1"/>
      <c r="J624" s="1"/>
    </row>
    <row r="625" ht="47.25">
      <c r="A625" s="8" t="s">
        <v>413</v>
      </c>
      <c r="B625" s="9" t="s">
        <v>38</v>
      </c>
      <c r="C625" s="8"/>
      <c r="D625" s="8"/>
      <c r="E625" s="20" t="s">
        <v>39</v>
      </c>
      <c r="F625" s="21">
        <f>F626+F627</f>
        <v>2435.9000000000001</v>
      </c>
      <c r="G625" s="21">
        <f>G626+G627</f>
        <v>0</v>
      </c>
      <c r="H625" s="21">
        <f>H626+H627</f>
        <v>0</v>
      </c>
      <c r="I625" s="1"/>
      <c r="J625" s="1"/>
    </row>
    <row r="626" ht="31.5">
      <c r="A626" s="8" t="s">
        <v>413</v>
      </c>
      <c r="B626" s="9">
        <v>600</v>
      </c>
      <c r="C626" s="8" t="s">
        <v>50</v>
      </c>
      <c r="D626" s="8" t="s">
        <v>286</v>
      </c>
      <c r="E626" s="20" t="s">
        <v>412</v>
      </c>
      <c r="F626" s="21">
        <v>463.19999999999999</v>
      </c>
      <c r="G626" s="21"/>
      <c r="H626" s="21"/>
      <c r="I626" s="1"/>
      <c r="J626" s="1"/>
    </row>
    <row r="627">
      <c r="A627" s="8" t="s">
        <v>413</v>
      </c>
      <c r="B627" s="9">
        <v>600</v>
      </c>
      <c r="C627" s="8" t="s">
        <v>50</v>
      </c>
      <c r="D627" s="8" t="s">
        <v>52</v>
      </c>
      <c r="E627" s="20" t="s">
        <v>53</v>
      </c>
      <c r="F627" s="21">
        <v>1972.7</v>
      </c>
      <c r="G627" s="21"/>
      <c r="H627" s="21"/>
      <c r="I627" s="1"/>
      <c r="J627" s="1"/>
    </row>
    <row r="628" ht="31.5">
      <c r="A628" s="8" t="s">
        <v>414</v>
      </c>
      <c r="B628" s="9"/>
      <c r="C628" s="8"/>
      <c r="D628" s="8"/>
      <c r="E628" s="20" t="s">
        <v>415</v>
      </c>
      <c r="F628" s="21">
        <f>F629+F631+F633</f>
        <v>36968.400000000001</v>
      </c>
      <c r="G628" s="21">
        <f>G629+G631+G633</f>
        <v>37318.099999999999</v>
      </c>
      <c r="H628" s="21">
        <f>H629+H631+H633</f>
        <v>37318.099999999999</v>
      </c>
      <c r="I628" s="1"/>
      <c r="J628" s="1"/>
    </row>
    <row r="629" ht="31.5">
      <c r="A629" s="8" t="s">
        <v>414</v>
      </c>
      <c r="B629" s="9" t="s">
        <v>46</v>
      </c>
      <c r="C629" s="8"/>
      <c r="D629" s="8"/>
      <c r="E629" s="20" t="s">
        <v>47</v>
      </c>
      <c r="F629" s="21">
        <f>F630</f>
        <v>1000</v>
      </c>
      <c r="G629" s="21">
        <f>G630</f>
        <v>1000</v>
      </c>
      <c r="H629" s="21">
        <f>H630</f>
        <v>1000</v>
      </c>
      <c r="I629" s="1"/>
      <c r="J629" s="1"/>
    </row>
    <row r="630">
      <c r="A630" s="8" t="s">
        <v>414</v>
      </c>
      <c r="B630" s="9">
        <v>200</v>
      </c>
      <c r="C630" s="8" t="s">
        <v>50</v>
      </c>
      <c r="D630" s="8" t="s">
        <v>52</v>
      </c>
      <c r="E630" s="20" t="s">
        <v>53</v>
      </c>
      <c r="F630" s="21">
        <v>1000</v>
      </c>
      <c r="G630" s="21">
        <v>1000</v>
      </c>
      <c r="H630" s="21">
        <v>1000</v>
      </c>
      <c r="I630" s="1"/>
      <c r="J630" s="1"/>
    </row>
    <row r="631" ht="31.5">
      <c r="A631" s="8" t="s">
        <v>414</v>
      </c>
      <c r="B631" s="9" t="s">
        <v>170</v>
      </c>
      <c r="C631" s="8"/>
      <c r="D631" s="8"/>
      <c r="E631" s="20" t="s">
        <v>171</v>
      </c>
      <c r="F631" s="21">
        <f>F632</f>
        <v>1900</v>
      </c>
      <c r="G631" s="21">
        <f>G632</f>
        <v>1900</v>
      </c>
      <c r="H631" s="21">
        <f>H632</f>
        <v>1900</v>
      </c>
      <c r="I631" s="1"/>
      <c r="J631" s="1"/>
    </row>
    <row r="632">
      <c r="A632" s="8" t="s">
        <v>414</v>
      </c>
      <c r="B632" s="9">
        <v>300</v>
      </c>
      <c r="C632" s="8" t="s">
        <v>50</v>
      </c>
      <c r="D632" s="8" t="s">
        <v>52</v>
      </c>
      <c r="E632" s="20" t="s">
        <v>53</v>
      </c>
      <c r="F632" s="21">
        <v>1900</v>
      </c>
      <c r="G632" s="21">
        <v>1900</v>
      </c>
      <c r="H632" s="21">
        <v>1900</v>
      </c>
      <c r="I632" s="1"/>
      <c r="J632" s="1"/>
    </row>
    <row r="633" ht="47.25">
      <c r="A633" s="8" t="s">
        <v>414</v>
      </c>
      <c r="B633" s="9" t="s">
        <v>38</v>
      </c>
      <c r="C633" s="8"/>
      <c r="D633" s="8"/>
      <c r="E633" s="20" t="s">
        <v>39</v>
      </c>
      <c r="F633" s="21">
        <f>F634</f>
        <v>34068.400000000001</v>
      </c>
      <c r="G633" s="21">
        <f>G634</f>
        <v>34418.099999999999</v>
      </c>
      <c r="H633" s="21">
        <f>H634</f>
        <v>34418.099999999999</v>
      </c>
      <c r="I633" s="1"/>
      <c r="J633" s="1"/>
    </row>
    <row r="634">
      <c r="A634" s="8" t="s">
        <v>414</v>
      </c>
      <c r="B634" s="9">
        <v>600</v>
      </c>
      <c r="C634" s="8" t="s">
        <v>50</v>
      </c>
      <c r="D634" s="8" t="s">
        <v>52</v>
      </c>
      <c r="E634" s="20" t="s">
        <v>53</v>
      </c>
      <c r="F634" s="21">
        <v>34068.400000000001</v>
      </c>
      <c r="G634" s="21">
        <v>34418.099999999999</v>
      </c>
      <c r="H634" s="21">
        <v>34418.099999999999</v>
      </c>
      <c r="I634" s="1"/>
      <c r="J634" s="1"/>
    </row>
    <row r="635" ht="31.5">
      <c r="A635" s="8" t="s">
        <v>416</v>
      </c>
      <c r="B635" s="9"/>
      <c r="C635" s="8"/>
      <c r="D635" s="8"/>
      <c r="E635" s="20" t="s">
        <v>417</v>
      </c>
      <c r="F635" s="21">
        <f>F636+F638</f>
        <v>2988.5999999999999</v>
      </c>
      <c r="G635" s="21">
        <f>G636+G638</f>
        <v>2988.5999999999999</v>
      </c>
      <c r="H635" s="21">
        <f>H636+H638</f>
        <v>2988.5999999999999</v>
      </c>
      <c r="I635" s="1"/>
      <c r="J635" s="1"/>
    </row>
    <row r="636" ht="31.5">
      <c r="A636" s="8" t="s">
        <v>416</v>
      </c>
      <c r="B636" s="9" t="s">
        <v>46</v>
      </c>
      <c r="C636" s="8"/>
      <c r="D636" s="8"/>
      <c r="E636" s="20" t="s">
        <v>47</v>
      </c>
      <c r="F636" s="21">
        <f>F637</f>
        <v>115</v>
      </c>
      <c r="G636" s="21">
        <f>G637</f>
        <v>115</v>
      </c>
      <c r="H636" s="21">
        <f>H637</f>
        <v>115</v>
      </c>
      <c r="I636" s="1"/>
      <c r="J636" s="1"/>
    </row>
    <row r="637">
      <c r="A637" s="8" t="s">
        <v>416</v>
      </c>
      <c r="B637" s="9">
        <v>200</v>
      </c>
      <c r="C637" s="8" t="s">
        <v>50</v>
      </c>
      <c r="D637" s="8" t="s">
        <v>52</v>
      </c>
      <c r="E637" s="20" t="s">
        <v>53</v>
      </c>
      <c r="F637" s="21">
        <v>115</v>
      </c>
      <c r="G637" s="21">
        <v>115</v>
      </c>
      <c r="H637" s="21">
        <v>115</v>
      </c>
      <c r="I637" s="1"/>
      <c r="J637" s="1"/>
    </row>
    <row r="638" ht="31.5">
      <c r="A638" s="8" t="s">
        <v>416</v>
      </c>
      <c r="B638" s="9" t="s">
        <v>170</v>
      </c>
      <c r="C638" s="8"/>
      <c r="D638" s="8"/>
      <c r="E638" s="20" t="s">
        <v>171</v>
      </c>
      <c r="F638" s="21">
        <f>F639</f>
        <v>2873.5999999999999</v>
      </c>
      <c r="G638" s="21">
        <f>G639</f>
        <v>2873.5999999999999</v>
      </c>
      <c r="H638" s="21">
        <f>H639</f>
        <v>2873.5999999999999</v>
      </c>
      <c r="I638" s="1"/>
      <c r="J638" s="1"/>
    </row>
    <row r="639">
      <c r="A639" s="8" t="s">
        <v>416</v>
      </c>
      <c r="B639" s="9">
        <v>300</v>
      </c>
      <c r="C639" s="8" t="s">
        <v>50</v>
      </c>
      <c r="D639" s="8" t="s">
        <v>52</v>
      </c>
      <c r="E639" s="20" t="s">
        <v>53</v>
      </c>
      <c r="F639" s="21">
        <v>2873.5999999999999</v>
      </c>
      <c r="G639" s="21">
        <v>2873.5999999999999</v>
      </c>
      <c r="H639" s="21">
        <v>2873.5999999999999</v>
      </c>
      <c r="I639" s="1"/>
      <c r="J639" s="1"/>
    </row>
    <row r="640" ht="63">
      <c r="A640" s="8" t="s">
        <v>418</v>
      </c>
      <c r="B640" s="9"/>
      <c r="C640" s="8"/>
      <c r="D640" s="8"/>
      <c r="E640" s="20" t="s">
        <v>201</v>
      </c>
      <c r="F640" s="21">
        <f>F641</f>
        <v>2901.6999999999998</v>
      </c>
      <c r="G640" s="21">
        <f>G641</f>
        <v>2901.6999999999998</v>
      </c>
      <c r="H640" s="21">
        <f>H641</f>
        <v>2901.6999999999998</v>
      </c>
      <c r="I640" s="1"/>
      <c r="J640" s="1"/>
    </row>
    <row r="641" ht="47.25">
      <c r="A641" s="8" t="s">
        <v>418</v>
      </c>
      <c r="B641" s="9" t="s">
        <v>38</v>
      </c>
      <c r="C641" s="8"/>
      <c r="D641" s="8"/>
      <c r="E641" s="20" t="s">
        <v>39</v>
      </c>
      <c r="F641" s="21">
        <f>F642+F643</f>
        <v>2901.6999999999998</v>
      </c>
      <c r="G641" s="21">
        <f>G642+G643</f>
        <v>2901.6999999999998</v>
      </c>
      <c r="H641" s="21">
        <f>H642+H643</f>
        <v>2901.6999999999998</v>
      </c>
      <c r="I641" s="1"/>
      <c r="J641" s="1"/>
    </row>
    <row r="642" ht="31.5">
      <c r="A642" s="8" t="s">
        <v>418</v>
      </c>
      <c r="B642" s="9">
        <v>600</v>
      </c>
      <c r="C642" s="8" t="s">
        <v>50</v>
      </c>
      <c r="D642" s="8" t="s">
        <v>286</v>
      </c>
      <c r="E642" s="20" t="s">
        <v>412</v>
      </c>
      <c r="F642" s="21">
        <v>201.09999999999999</v>
      </c>
      <c r="G642" s="21">
        <v>201.09999999999999</v>
      </c>
      <c r="H642" s="21">
        <v>201.09999999999999</v>
      </c>
      <c r="I642" s="1"/>
      <c r="J642" s="1"/>
    </row>
    <row r="643">
      <c r="A643" s="8" t="s">
        <v>418</v>
      </c>
      <c r="B643" s="9">
        <v>600</v>
      </c>
      <c r="C643" s="8" t="s">
        <v>50</v>
      </c>
      <c r="D643" s="8" t="s">
        <v>52</v>
      </c>
      <c r="E643" s="20" t="s">
        <v>53</v>
      </c>
      <c r="F643" s="21">
        <v>2700.5999999999999</v>
      </c>
      <c r="G643" s="21">
        <v>2700.5999999999999</v>
      </c>
      <c r="H643" s="21">
        <v>2700.5999999999999</v>
      </c>
      <c r="I643" s="1"/>
      <c r="J643" s="1"/>
    </row>
    <row r="644" ht="63">
      <c r="A644" s="8" t="s">
        <v>419</v>
      </c>
      <c r="B644" s="9"/>
      <c r="C644" s="8"/>
      <c r="D644" s="8"/>
      <c r="E644" s="20" t="s">
        <v>420</v>
      </c>
      <c r="F644" s="21">
        <f>F656+F661+F664+F667+F645</f>
        <v>420314</v>
      </c>
      <c r="G644" s="21">
        <f>G656+G661+G664+G667+G645</f>
        <v>423131.59999999998</v>
      </c>
      <c r="H644" s="21">
        <f>H656+H661+H664+H667+H645</f>
        <v>423131.59999999998</v>
      </c>
      <c r="I644" s="1"/>
      <c r="J644" s="1"/>
    </row>
    <row r="645" ht="47.25">
      <c r="A645" s="8" t="s">
        <v>421</v>
      </c>
      <c r="B645" s="9"/>
      <c r="C645" s="8"/>
      <c r="D645" s="8"/>
      <c r="E645" s="20" t="s">
        <v>394</v>
      </c>
      <c r="F645" s="21">
        <f>F646+F648+F650+F654</f>
        <v>351518.70000000001</v>
      </c>
      <c r="G645" s="21">
        <f>G646+G648+G650+G654</f>
        <v>354176</v>
      </c>
      <c r="H645" s="21">
        <f>H646+H648+H650+H654</f>
        <v>354176</v>
      </c>
      <c r="I645" s="1"/>
      <c r="J645" s="1"/>
    </row>
    <row r="646" ht="94.5">
      <c r="A646" s="8" t="s">
        <v>421</v>
      </c>
      <c r="B646" s="9" t="s">
        <v>133</v>
      </c>
      <c r="C646" s="8"/>
      <c r="D646" s="8"/>
      <c r="E646" s="20" t="s">
        <v>134</v>
      </c>
      <c r="F646" s="21">
        <f>F647</f>
        <v>1432.5999999999999</v>
      </c>
      <c r="G646" s="21">
        <f>G647</f>
        <v>1461.3</v>
      </c>
      <c r="H646" s="21">
        <f>H647</f>
        <v>1461.3</v>
      </c>
      <c r="I646" s="1"/>
      <c r="J646" s="1"/>
    </row>
    <row r="647">
      <c r="A647" s="8" t="s">
        <v>421</v>
      </c>
      <c r="B647" s="9">
        <v>100</v>
      </c>
      <c r="C647" s="8" t="s">
        <v>50</v>
      </c>
      <c r="D647" s="8" t="s">
        <v>52</v>
      </c>
      <c r="E647" s="20" t="s">
        <v>53</v>
      </c>
      <c r="F647" s="21">
        <v>1432.5999999999999</v>
      </c>
      <c r="G647" s="21">
        <v>1461.3</v>
      </c>
      <c r="H647" s="21">
        <v>1461.3</v>
      </c>
      <c r="I647" s="1"/>
      <c r="J647" s="1"/>
    </row>
    <row r="648" ht="31.5">
      <c r="A648" s="8" t="s">
        <v>421</v>
      </c>
      <c r="B648" s="9" t="s">
        <v>46</v>
      </c>
      <c r="C648" s="8"/>
      <c r="D648" s="8"/>
      <c r="E648" s="20" t="s">
        <v>47</v>
      </c>
      <c r="F648" s="21">
        <f>F649</f>
        <v>350</v>
      </c>
      <c r="G648" s="21">
        <f>G649</f>
        <v>350</v>
      </c>
      <c r="H648" s="21">
        <f>H649</f>
        <v>350</v>
      </c>
      <c r="I648" s="1"/>
      <c r="J648" s="1"/>
    </row>
    <row r="649">
      <c r="A649" s="8" t="s">
        <v>421</v>
      </c>
      <c r="B649" s="9">
        <v>200</v>
      </c>
      <c r="C649" s="8" t="s">
        <v>50</v>
      </c>
      <c r="D649" s="8" t="s">
        <v>52</v>
      </c>
      <c r="E649" s="20" t="s">
        <v>53</v>
      </c>
      <c r="F649" s="21">
        <v>350</v>
      </c>
      <c r="G649" s="21">
        <v>350</v>
      </c>
      <c r="H649" s="21">
        <v>350</v>
      </c>
      <c r="I649" s="1"/>
      <c r="J649" s="1"/>
    </row>
    <row r="650" ht="47.25">
      <c r="A650" s="8" t="s">
        <v>421</v>
      </c>
      <c r="B650" s="9" t="s">
        <v>38</v>
      </c>
      <c r="C650" s="8"/>
      <c r="D650" s="8"/>
      <c r="E650" s="20" t="s">
        <v>39</v>
      </c>
      <c r="F650" s="21">
        <f>F651+F652+F653</f>
        <v>210074.5</v>
      </c>
      <c r="G650" s="21">
        <f>G651+G652+G653</f>
        <v>211618.5</v>
      </c>
      <c r="H650" s="21">
        <f>H651+H652+H653</f>
        <v>211618.5</v>
      </c>
      <c r="I650" s="1"/>
      <c r="J650" s="1"/>
    </row>
    <row r="651">
      <c r="A651" s="8" t="s">
        <v>421</v>
      </c>
      <c r="B651" s="9" t="s">
        <v>38</v>
      </c>
      <c r="C651" s="8" t="s">
        <v>50</v>
      </c>
      <c r="D651" s="8" t="s">
        <v>23</v>
      </c>
      <c r="E651" s="20" t="s">
        <v>357</v>
      </c>
      <c r="F651" s="21">
        <v>108964.2</v>
      </c>
      <c r="G651" s="21">
        <v>109809.7</v>
      </c>
      <c r="H651" s="21">
        <v>109809.7</v>
      </c>
      <c r="I651" s="1"/>
      <c r="J651" s="1"/>
    </row>
    <row r="652">
      <c r="A652" s="8" t="s">
        <v>421</v>
      </c>
      <c r="B652" s="9" t="s">
        <v>38</v>
      </c>
      <c r="C652" s="8" t="s">
        <v>50</v>
      </c>
      <c r="D652" s="8" t="s">
        <v>264</v>
      </c>
      <c r="E652" s="20" t="s">
        <v>314</v>
      </c>
      <c r="F652" s="21">
        <v>100735.2</v>
      </c>
      <c r="G652" s="21">
        <v>101433.7</v>
      </c>
      <c r="H652" s="21">
        <v>101433.7</v>
      </c>
      <c r="I652" s="1"/>
      <c r="J652" s="1"/>
    </row>
    <row r="653">
      <c r="A653" s="8" t="s">
        <v>421</v>
      </c>
      <c r="B653" s="9" t="s">
        <v>38</v>
      </c>
      <c r="C653" s="8" t="s">
        <v>86</v>
      </c>
      <c r="D653" s="8" t="s">
        <v>85</v>
      </c>
      <c r="E653" s="20" t="s">
        <v>202</v>
      </c>
      <c r="F653" s="21">
        <v>375.10000000000002</v>
      </c>
      <c r="G653" s="21">
        <v>375.10000000000002</v>
      </c>
      <c r="H653" s="21">
        <v>375.10000000000002</v>
      </c>
      <c r="I653" s="1"/>
      <c r="J653" s="1"/>
    </row>
    <row r="654">
      <c r="A654" s="8" t="s">
        <v>421</v>
      </c>
      <c r="B654" s="9" t="s">
        <v>32</v>
      </c>
      <c r="C654" s="8"/>
      <c r="D654" s="8"/>
      <c r="E654" s="20" t="s">
        <v>33</v>
      </c>
      <c r="F654" s="21">
        <f>F655</f>
        <v>139661.60000000001</v>
      </c>
      <c r="G654" s="21">
        <f>G655</f>
        <v>140746.20000000001</v>
      </c>
      <c r="H654" s="21">
        <f>H655</f>
        <v>140746.20000000001</v>
      </c>
      <c r="I654" s="1"/>
      <c r="J654" s="1"/>
    </row>
    <row r="655">
      <c r="A655" s="8" t="s">
        <v>421</v>
      </c>
      <c r="B655" s="9" t="s">
        <v>32</v>
      </c>
      <c r="C655" s="8" t="s">
        <v>50</v>
      </c>
      <c r="D655" s="8" t="s">
        <v>23</v>
      </c>
      <c r="E655" s="20" t="s">
        <v>357</v>
      </c>
      <c r="F655" s="21">
        <v>139661.60000000001</v>
      </c>
      <c r="G655" s="21">
        <v>140746.20000000001</v>
      </c>
      <c r="H655" s="21">
        <v>140746.20000000001</v>
      </c>
      <c r="I655" s="1"/>
      <c r="J655" s="1"/>
    </row>
    <row r="656" ht="78.75">
      <c r="A656" s="8" t="s">
        <v>422</v>
      </c>
      <c r="B656" s="9"/>
      <c r="C656" s="8"/>
      <c r="D656" s="8"/>
      <c r="E656" s="20" t="s">
        <v>423</v>
      </c>
      <c r="F656" s="21">
        <f>F657+F659</f>
        <v>38215.800000000003</v>
      </c>
      <c r="G656" s="21">
        <f>G657+G659</f>
        <v>38215.800000000003</v>
      </c>
      <c r="H656" s="21">
        <f>H657+H659</f>
        <v>38215.800000000003</v>
      </c>
      <c r="I656" s="1"/>
      <c r="J656" s="1"/>
    </row>
    <row r="657" ht="47.25">
      <c r="A657" s="8" t="s">
        <v>422</v>
      </c>
      <c r="B657" s="9" t="s">
        <v>38</v>
      </c>
      <c r="C657" s="8"/>
      <c r="D657" s="8"/>
      <c r="E657" s="20" t="s">
        <v>39</v>
      </c>
      <c r="F657" s="21">
        <f>F658</f>
        <v>20126.5</v>
      </c>
      <c r="G657" s="21">
        <f>G658</f>
        <v>20126.5</v>
      </c>
      <c r="H657" s="21">
        <f>H658</f>
        <v>20126.5</v>
      </c>
      <c r="I657" s="1"/>
      <c r="J657" s="1"/>
    </row>
    <row r="658">
      <c r="A658" s="8" t="s">
        <v>422</v>
      </c>
      <c r="B658" s="9">
        <v>600</v>
      </c>
      <c r="C658" s="8" t="s">
        <v>50</v>
      </c>
      <c r="D658" s="8" t="s">
        <v>23</v>
      </c>
      <c r="E658" s="20" t="s">
        <v>357</v>
      </c>
      <c r="F658" s="21">
        <v>20126.5</v>
      </c>
      <c r="G658" s="21">
        <v>20126.5</v>
      </c>
      <c r="H658" s="21">
        <v>20126.5</v>
      </c>
      <c r="I658" s="1"/>
      <c r="J658" s="1"/>
    </row>
    <row r="659">
      <c r="A659" s="8" t="s">
        <v>422</v>
      </c>
      <c r="B659" s="9" t="s">
        <v>32</v>
      </c>
      <c r="C659" s="8"/>
      <c r="D659" s="8"/>
      <c r="E659" s="20" t="s">
        <v>33</v>
      </c>
      <c r="F659" s="21">
        <f>F660</f>
        <v>18089.299999999999</v>
      </c>
      <c r="G659" s="21">
        <f>G660</f>
        <v>18089.299999999999</v>
      </c>
      <c r="H659" s="21">
        <f>H660</f>
        <v>18089.299999999999</v>
      </c>
      <c r="I659" s="1"/>
      <c r="J659" s="1"/>
    </row>
    <row r="660">
      <c r="A660" s="8" t="s">
        <v>422</v>
      </c>
      <c r="B660" s="9">
        <v>800</v>
      </c>
      <c r="C660" s="8" t="s">
        <v>50</v>
      </c>
      <c r="D660" s="8" t="s">
        <v>23</v>
      </c>
      <c r="E660" s="20" t="s">
        <v>357</v>
      </c>
      <c r="F660" s="21">
        <v>18089.299999999999</v>
      </c>
      <c r="G660" s="21">
        <v>18089.299999999999</v>
      </c>
      <c r="H660" s="21">
        <v>18089.299999999999</v>
      </c>
      <c r="I660" s="1"/>
      <c r="J660" s="1"/>
    </row>
    <row r="661" ht="78.75">
      <c r="A661" s="8" t="s">
        <v>424</v>
      </c>
      <c r="B661" s="9"/>
      <c r="C661" s="8"/>
      <c r="D661" s="8"/>
      <c r="E661" s="20" t="s">
        <v>425</v>
      </c>
      <c r="F661" s="21">
        <f t="shared" ref="F661:F668" si="96">F662</f>
        <v>8363.8999999999996</v>
      </c>
      <c r="G661" s="21">
        <f t="shared" ref="G661:G668" si="97">G662</f>
        <v>8363.8999999999996</v>
      </c>
      <c r="H661" s="21">
        <f t="shared" ref="H661:H668" si="98">H662</f>
        <v>8363.8999999999996</v>
      </c>
      <c r="I661" s="1"/>
      <c r="J661" s="1"/>
    </row>
    <row r="662" ht="47.25">
      <c r="A662" s="8" t="s">
        <v>424</v>
      </c>
      <c r="B662" s="9" t="s">
        <v>38</v>
      </c>
      <c r="C662" s="8"/>
      <c r="D662" s="8"/>
      <c r="E662" s="20" t="s">
        <v>39</v>
      </c>
      <c r="F662" s="21">
        <f t="shared" si="96"/>
        <v>8363.8999999999996</v>
      </c>
      <c r="G662" s="21">
        <f t="shared" si="97"/>
        <v>8363.8999999999996</v>
      </c>
      <c r="H662" s="21">
        <f t="shared" si="98"/>
        <v>8363.8999999999996</v>
      </c>
      <c r="I662" s="1"/>
      <c r="J662" s="1"/>
    </row>
    <row r="663">
      <c r="A663" s="8" t="s">
        <v>424</v>
      </c>
      <c r="B663" s="9">
        <v>600</v>
      </c>
      <c r="C663" s="8" t="s">
        <v>50</v>
      </c>
      <c r="D663" s="8" t="s">
        <v>264</v>
      </c>
      <c r="E663" s="20" t="s">
        <v>314</v>
      </c>
      <c r="F663" s="21">
        <v>8363.8999999999996</v>
      </c>
      <c r="G663" s="21">
        <v>8363.8999999999996</v>
      </c>
      <c r="H663" s="21">
        <v>8363.8999999999996</v>
      </c>
      <c r="I663" s="1"/>
      <c r="J663" s="1"/>
    </row>
    <row r="664" ht="63">
      <c r="A664" s="8" t="s">
        <v>426</v>
      </c>
      <c r="B664" s="9"/>
      <c r="C664" s="8"/>
      <c r="D664" s="8"/>
      <c r="E664" s="20" t="s">
        <v>427</v>
      </c>
      <c r="F664" s="21">
        <f t="shared" si="96"/>
        <v>1566.3</v>
      </c>
      <c r="G664" s="21">
        <f t="shared" si="97"/>
        <v>1566.3</v>
      </c>
      <c r="H664" s="21">
        <f t="shared" si="98"/>
        <v>1566.3</v>
      </c>
      <c r="I664" s="1"/>
      <c r="J664" s="1"/>
    </row>
    <row r="665" ht="47.25">
      <c r="A665" s="8" t="s">
        <v>426</v>
      </c>
      <c r="B665" s="9" t="s">
        <v>38</v>
      </c>
      <c r="C665" s="8"/>
      <c r="D665" s="8"/>
      <c r="E665" s="20" t="s">
        <v>39</v>
      </c>
      <c r="F665" s="21">
        <f t="shared" si="96"/>
        <v>1566.3</v>
      </c>
      <c r="G665" s="21">
        <f t="shared" si="97"/>
        <v>1566.3</v>
      </c>
      <c r="H665" s="21">
        <f t="shared" si="98"/>
        <v>1566.3</v>
      </c>
      <c r="I665" s="1"/>
      <c r="J665" s="1"/>
    </row>
    <row r="666" ht="31.5">
      <c r="A666" s="8" t="s">
        <v>426</v>
      </c>
      <c r="B666" s="9">
        <v>600</v>
      </c>
      <c r="C666" s="8" t="s">
        <v>86</v>
      </c>
      <c r="D666" s="8" t="s">
        <v>296</v>
      </c>
      <c r="E666" s="20" t="s">
        <v>297</v>
      </c>
      <c r="F666" s="21">
        <v>1566.3</v>
      </c>
      <c r="G666" s="21">
        <v>1566.3</v>
      </c>
      <c r="H666" s="21">
        <v>1566.3</v>
      </c>
      <c r="I666" s="1"/>
      <c r="J666" s="1"/>
    </row>
    <row r="667" ht="47.25">
      <c r="A667" s="8" t="s">
        <v>428</v>
      </c>
      <c r="B667" s="9"/>
      <c r="C667" s="8"/>
      <c r="D667" s="8"/>
      <c r="E667" s="20" t="s">
        <v>429</v>
      </c>
      <c r="F667" s="21">
        <f t="shared" si="96"/>
        <v>20649.299999999999</v>
      </c>
      <c r="G667" s="21">
        <f t="shared" si="97"/>
        <v>20809.599999999999</v>
      </c>
      <c r="H667" s="21">
        <f t="shared" si="98"/>
        <v>20809.599999999999</v>
      </c>
      <c r="I667" s="1"/>
      <c r="J667" s="1"/>
    </row>
    <row r="668" ht="47.25">
      <c r="A668" s="8" t="s">
        <v>428</v>
      </c>
      <c r="B668" s="9" t="s">
        <v>38</v>
      </c>
      <c r="C668" s="8"/>
      <c r="D668" s="8"/>
      <c r="E668" s="20" t="s">
        <v>39</v>
      </c>
      <c r="F668" s="21">
        <f t="shared" si="96"/>
        <v>20649.299999999999</v>
      </c>
      <c r="G668" s="21">
        <f t="shared" si="97"/>
        <v>20809.599999999999</v>
      </c>
      <c r="H668" s="21">
        <f t="shared" si="98"/>
        <v>20809.599999999999</v>
      </c>
      <c r="I668" s="1"/>
      <c r="J668" s="1"/>
    </row>
    <row r="669">
      <c r="A669" s="8" t="s">
        <v>428</v>
      </c>
      <c r="B669" s="9">
        <v>600</v>
      </c>
      <c r="C669" s="8" t="s">
        <v>50</v>
      </c>
      <c r="D669" s="8" t="s">
        <v>85</v>
      </c>
      <c r="E669" s="20" t="s">
        <v>190</v>
      </c>
      <c r="F669" s="21">
        <v>20649.299999999999</v>
      </c>
      <c r="G669" s="21">
        <v>20809.599999999999</v>
      </c>
      <c r="H669" s="21">
        <v>20809.599999999999</v>
      </c>
      <c r="I669" s="1"/>
      <c r="J669" s="1"/>
    </row>
    <row r="670" ht="63">
      <c r="A670" s="8" t="s">
        <v>430</v>
      </c>
      <c r="B670" s="9"/>
      <c r="C670" s="8"/>
      <c r="D670" s="8"/>
      <c r="E670" s="20" t="s">
        <v>431</v>
      </c>
      <c r="F670" s="21">
        <f>F671+F674+F684+F695+F699</f>
        <v>2424523.2000000002</v>
      </c>
      <c r="G670" s="21">
        <f>G671+G674+G684+G695+G699</f>
        <v>2865496.5</v>
      </c>
      <c r="H670" s="21">
        <f>H671+H674+H684+H695+H699</f>
        <v>2956998</v>
      </c>
      <c r="I670" s="1"/>
      <c r="J670" s="1"/>
    </row>
    <row r="671" ht="47.25">
      <c r="A671" s="8" t="s">
        <v>432</v>
      </c>
      <c r="B671" s="9"/>
      <c r="C671" s="8"/>
      <c r="D671" s="8"/>
      <c r="E671" s="20" t="s">
        <v>433</v>
      </c>
      <c r="F671" s="21">
        <f t="shared" ref="F671:F672" si="99">F672</f>
        <v>186030.80000000002</v>
      </c>
      <c r="G671" s="21">
        <f t="shared" ref="G671:G672" si="100">G672</f>
        <v>319371.90000000002</v>
      </c>
      <c r="H671" s="21">
        <f t="shared" ref="H671:H672" si="101">H672</f>
        <v>0</v>
      </c>
      <c r="I671" s="1"/>
      <c r="J671" s="1"/>
    </row>
    <row r="672" ht="47.25">
      <c r="A672" s="8" t="s">
        <v>432</v>
      </c>
      <c r="B672" s="9" t="s">
        <v>38</v>
      </c>
      <c r="C672" s="8"/>
      <c r="D672" s="8"/>
      <c r="E672" s="20" t="s">
        <v>39</v>
      </c>
      <c r="F672" s="21">
        <f t="shared" si="99"/>
        <v>186030.80000000002</v>
      </c>
      <c r="G672" s="21">
        <f t="shared" si="100"/>
        <v>319371.90000000002</v>
      </c>
      <c r="H672" s="21">
        <f t="shared" si="101"/>
        <v>0</v>
      </c>
      <c r="I672" s="1"/>
      <c r="J672" s="1"/>
    </row>
    <row r="673">
      <c r="A673" s="8" t="s">
        <v>432</v>
      </c>
      <c r="B673" s="9">
        <v>600</v>
      </c>
      <c r="C673" s="8" t="s">
        <v>50</v>
      </c>
      <c r="D673" s="8" t="s">
        <v>264</v>
      </c>
      <c r="E673" s="20" t="s">
        <v>314</v>
      </c>
      <c r="F673" s="21">
        <f>215975.7-29944.9</f>
        <v>186030.80000000002</v>
      </c>
      <c r="G673" s="21">
        <f>330371.9-11000</f>
        <v>319371.90000000002</v>
      </c>
      <c r="H673" s="21"/>
      <c r="I673" s="1"/>
      <c r="J673" s="1"/>
    </row>
    <row r="674" ht="31.5">
      <c r="A674" s="8" t="s">
        <v>434</v>
      </c>
      <c r="B674" s="9"/>
      <c r="C674" s="8"/>
      <c r="D674" s="8"/>
      <c r="E674" s="20" t="s">
        <v>189</v>
      </c>
      <c r="F674" s="21">
        <f>F675+F677</f>
        <v>380911.39999999991</v>
      </c>
      <c r="G674" s="21">
        <f>G675+G677</f>
        <v>380911.39999999991</v>
      </c>
      <c r="H674" s="21">
        <f>H675+H677</f>
        <v>380911.39999999991</v>
      </c>
      <c r="I674" s="1"/>
      <c r="J674" s="1"/>
    </row>
    <row r="675" ht="31.5">
      <c r="A675" s="8" t="s">
        <v>434</v>
      </c>
      <c r="B675" s="9" t="s">
        <v>46</v>
      </c>
      <c r="C675" s="8"/>
      <c r="D675" s="8"/>
      <c r="E675" s="20" t="s">
        <v>47</v>
      </c>
      <c r="F675" s="21">
        <f>F676</f>
        <v>72.5</v>
      </c>
      <c r="G675" s="21">
        <f>G676</f>
        <v>72.5</v>
      </c>
      <c r="H675" s="21">
        <f>H676</f>
        <v>72.5</v>
      </c>
      <c r="I675" s="1"/>
      <c r="J675" s="1"/>
    </row>
    <row r="676">
      <c r="A676" s="8" t="s">
        <v>434</v>
      </c>
      <c r="B676" s="9">
        <v>200</v>
      </c>
      <c r="C676" s="8" t="s">
        <v>50</v>
      </c>
      <c r="D676" s="8" t="s">
        <v>85</v>
      </c>
      <c r="E676" s="20" t="s">
        <v>190</v>
      </c>
      <c r="F676" s="21">
        <v>72.5</v>
      </c>
      <c r="G676" s="21">
        <v>72.5</v>
      </c>
      <c r="H676" s="21">
        <v>72.5</v>
      </c>
      <c r="I676" s="1"/>
      <c r="J676" s="1"/>
    </row>
    <row r="677" ht="47.25">
      <c r="A677" s="8" t="s">
        <v>434</v>
      </c>
      <c r="B677" s="9" t="s">
        <v>38</v>
      </c>
      <c r="C677" s="8"/>
      <c r="D677" s="8"/>
      <c r="E677" s="20" t="s">
        <v>39</v>
      </c>
      <c r="F677" s="21">
        <f>F678+F679+F680+F682+F683+F681</f>
        <v>380838.89999999991</v>
      </c>
      <c r="G677" s="21">
        <f>G678+G679+G680+G682+G683+G681</f>
        <v>380838.89999999991</v>
      </c>
      <c r="H677" s="21">
        <f>H678+H679+H680+H682+H683+H681</f>
        <v>380838.89999999991</v>
      </c>
      <c r="I677" s="1"/>
      <c r="J677" s="1"/>
    </row>
    <row r="678">
      <c r="A678" s="8" t="s">
        <v>434</v>
      </c>
      <c r="B678" s="9">
        <v>600</v>
      </c>
      <c r="C678" s="8" t="s">
        <v>50</v>
      </c>
      <c r="D678" s="8" t="s">
        <v>23</v>
      </c>
      <c r="E678" s="20" t="s">
        <v>357</v>
      </c>
      <c r="F678" s="21">
        <v>99816.300000000003</v>
      </c>
      <c r="G678" s="21">
        <v>99816.300000000003</v>
      </c>
      <c r="H678" s="21">
        <v>99816.300000000003</v>
      </c>
      <c r="I678" s="1"/>
      <c r="J678" s="1"/>
    </row>
    <row r="679">
      <c r="A679" s="8" t="s">
        <v>434</v>
      </c>
      <c r="B679" s="9">
        <v>600</v>
      </c>
      <c r="C679" s="8" t="s">
        <v>50</v>
      </c>
      <c r="D679" s="8" t="s">
        <v>264</v>
      </c>
      <c r="E679" s="20" t="s">
        <v>314</v>
      </c>
      <c r="F679" s="21">
        <v>268969.79999999999</v>
      </c>
      <c r="G679" s="21">
        <v>268969.79999999999</v>
      </c>
      <c r="H679" s="21">
        <v>268969.79999999999</v>
      </c>
      <c r="I679" s="1"/>
      <c r="J679" s="1"/>
    </row>
    <row r="680">
      <c r="A680" s="8" t="s">
        <v>434</v>
      </c>
      <c r="B680" s="9">
        <v>600</v>
      </c>
      <c r="C680" s="8" t="s">
        <v>50</v>
      </c>
      <c r="D680" s="8" t="s">
        <v>85</v>
      </c>
      <c r="E680" s="20" t="s">
        <v>190</v>
      </c>
      <c r="F680" s="21">
        <v>8981.7999999999993</v>
      </c>
      <c r="G680" s="21">
        <v>8981.7999999999993</v>
      </c>
      <c r="H680" s="21">
        <v>8981.7999999999993</v>
      </c>
      <c r="I680" s="1"/>
      <c r="J680" s="1"/>
    </row>
    <row r="681" ht="31.5">
      <c r="A681" s="8" t="s">
        <v>434</v>
      </c>
      <c r="B681" s="9">
        <v>600</v>
      </c>
      <c r="C681" s="8" t="s">
        <v>50</v>
      </c>
      <c r="D681" s="8" t="s">
        <v>286</v>
      </c>
      <c r="E681" s="20" t="s">
        <v>412</v>
      </c>
      <c r="F681" s="21">
        <v>251.30000000000001</v>
      </c>
      <c r="G681" s="21">
        <v>251.30000000000001</v>
      </c>
      <c r="H681" s="21">
        <v>251.30000000000001</v>
      </c>
      <c r="I681" s="1"/>
      <c r="J681" s="1"/>
    </row>
    <row r="682">
      <c r="A682" s="8" t="s">
        <v>434</v>
      </c>
      <c r="B682" s="9">
        <v>600</v>
      </c>
      <c r="C682" s="8" t="s">
        <v>50</v>
      </c>
      <c r="D682" s="8" t="s">
        <v>52</v>
      </c>
      <c r="E682" s="20" t="s">
        <v>53</v>
      </c>
      <c r="F682" s="21">
        <v>447.60000000000002</v>
      </c>
      <c r="G682" s="21">
        <v>447.60000000000002</v>
      </c>
      <c r="H682" s="21">
        <v>447.60000000000002</v>
      </c>
      <c r="I682" s="1"/>
      <c r="J682" s="1"/>
    </row>
    <row r="683">
      <c r="A683" s="8" t="s">
        <v>434</v>
      </c>
      <c r="B683" s="9">
        <v>600</v>
      </c>
      <c r="C683" s="8" t="s">
        <v>245</v>
      </c>
      <c r="D683" s="8" t="s">
        <v>85</v>
      </c>
      <c r="E683" s="20" t="s">
        <v>246</v>
      </c>
      <c r="F683" s="21">
        <v>2372.0999999999999</v>
      </c>
      <c r="G683" s="21">
        <v>2372.0999999999999</v>
      </c>
      <c r="H683" s="21">
        <v>2372.0999999999999</v>
      </c>
      <c r="I683" s="1"/>
      <c r="J683" s="1"/>
    </row>
    <row r="684" ht="63">
      <c r="A684" s="8" t="s">
        <v>435</v>
      </c>
      <c r="B684" s="9"/>
      <c r="C684" s="8"/>
      <c r="D684" s="8"/>
      <c r="E684" s="20" t="s">
        <v>436</v>
      </c>
      <c r="F684" s="21">
        <f>F685+F690</f>
        <v>1730971</v>
      </c>
      <c r="G684" s="21">
        <f>G685+G690</f>
        <v>2165213.2000000002</v>
      </c>
      <c r="H684" s="21">
        <f>H685+H690</f>
        <v>2576086.6000000001</v>
      </c>
      <c r="I684" s="1"/>
      <c r="J684" s="1"/>
    </row>
    <row r="685" ht="31.5">
      <c r="A685" s="8" t="s">
        <v>435</v>
      </c>
      <c r="B685" s="9" t="s">
        <v>46</v>
      </c>
      <c r="C685" s="8"/>
      <c r="D685" s="8"/>
      <c r="E685" s="20" t="s">
        <v>47</v>
      </c>
      <c r="F685" s="21">
        <f>F689+F686+F687+F688</f>
        <v>1332354.8</v>
      </c>
      <c r="G685" s="21">
        <f>G689+G686+G687+G688</f>
        <v>2036166.6000000001</v>
      </c>
      <c r="H685" s="21">
        <f>H689+H686+H687+H688</f>
        <v>2576086.6000000001</v>
      </c>
      <c r="I685" s="1"/>
      <c r="J685" s="1"/>
    </row>
    <row r="686">
      <c r="A686" s="8" t="s">
        <v>435</v>
      </c>
      <c r="B686" s="9">
        <v>200</v>
      </c>
      <c r="C686" s="8" t="s">
        <v>50</v>
      </c>
      <c r="D686" s="8" t="s">
        <v>23</v>
      </c>
      <c r="E686" s="20" t="s">
        <v>357</v>
      </c>
      <c r="F686" s="21">
        <f>552738.6-7200-9200</f>
        <v>536338.59999999998</v>
      </c>
      <c r="G686" s="21">
        <v>1241499.7</v>
      </c>
      <c r="H686" s="21">
        <v>1679453.8999999999</v>
      </c>
      <c r="I686" s="1"/>
      <c r="J686" s="1"/>
    </row>
    <row r="687">
      <c r="A687" s="8" t="s">
        <v>435</v>
      </c>
      <c r="B687" s="9">
        <v>200</v>
      </c>
      <c r="C687" s="8" t="s">
        <v>50</v>
      </c>
      <c r="D687" s="8" t="s">
        <v>264</v>
      </c>
      <c r="E687" s="20" t="s">
        <v>314</v>
      </c>
      <c r="F687" s="21">
        <f>631561.3+14904.3</f>
        <v>646465.60000000009</v>
      </c>
      <c r="G687" s="21">
        <v>752504.90000000002</v>
      </c>
      <c r="H687" s="21">
        <v>887269.30000000005</v>
      </c>
      <c r="I687" s="1"/>
      <c r="J687" s="1"/>
    </row>
    <row r="688">
      <c r="A688" s="8" t="s">
        <v>435</v>
      </c>
      <c r="B688" s="9">
        <v>200</v>
      </c>
      <c r="C688" s="8" t="s">
        <v>50</v>
      </c>
      <c r="D688" s="8" t="s">
        <v>85</v>
      </c>
      <c r="E688" s="20" t="s">
        <v>190</v>
      </c>
      <c r="F688" s="21">
        <v>64426.199999999997</v>
      </c>
      <c r="G688" s="21">
        <v>16800</v>
      </c>
      <c r="H688" s="21">
        <v>9363.3999999999996</v>
      </c>
      <c r="I688" s="1"/>
      <c r="J688" s="1"/>
    </row>
    <row r="689">
      <c r="A689" s="8" t="s">
        <v>435</v>
      </c>
      <c r="B689" s="9">
        <v>200</v>
      </c>
      <c r="C689" s="8" t="s">
        <v>50</v>
      </c>
      <c r="D689" s="8" t="s">
        <v>52</v>
      </c>
      <c r="E689" s="20" t="s">
        <v>53</v>
      </c>
      <c r="F689" s="21">
        <v>85124.399999999994</v>
      </c>
      <c r="G689" s="21">
        <v>25362</v>
      </c>
      <c r="H689" s="21"/>
      <c r="I689" s="1"/>
      <c r="J689" s="1"/>
    </row>
    <row r="690" ht="47.25">
      <c r="A690" s="8" t="s">
        <v>435</v>
      </c>
      <c r="B690" s="9" t="s">
        <v>38</v>
      </c>
      <c r="C690" s="8"/>
      <c r="D690" s="8"/>
      <c r="E690" s="20" t="s">
        <v>39</v>
      </c>
      <c r="F690" s="21">
        <f>F691+F692+F693+F694</f>
        <v>398616.20000000007</v>
      </c>
      <c r="G690" s="21">
        <f>G691+G692+G693+G694</f>
        <v>129046.60000000001</v>
      </c>
      <c r="H690" s="21">
        <f>H691+H692+H693+H694</f>
        <v>0</v>
      </c>
      <c r="I690" s="1"/>
      <c r="J690" s="1"/>
    </row>
    <row r="691">
      <c r="A691" s="8" t="s">
        <v>435</v>
      </c>
      <c r="B691" s="9">
        <v>600</v>
      </c>
      <c r="C691" s="8" t="s">
        <v>50</v>
      </c>
      <c r="D691" s="8" t="s">
        <v>23</v>
      </c>
      <c r="E691" s="20" t="s">
        <v>357</v>
      </c>
      <c r="F691" s="21">
        <v>146272.70000000001</v>
      </c>
      <c r="G691" s="21">
        <v>66473.300000000003</v>
      </c>
      <c r="H691" s="21"/>
      <c r="I691" s="1"/>
      <c r="J691" s="1"/>
    </row>
    <row r="692">
      <c r="A692" s="8" t="s">
        <v>435</v>
      </c>
      <c r="B692" s="9">
        <v>600</v>
      </c>
      <c r="C692" s="8" t="s">
        <v>50</v>
      </c>
      <c r="D692" s="8" t="s">
        <v>264</v>
      </c>
      <c r="E692" s="20" t="s">
        <v>314</v>
      </c>
      <c r="F692" s="21">
        <f>217162+22240.6</f>
        <v>239402.60000000001</v>
      </c>
      <c r="G692" s="21">
        <f>51573.3+11000</f>
        <v>62573.300000000003</v>
      </c>
      <c r="H692" s="21"/>
      <c r="I692" s="1"/>
      <c r="J692" s="1"/>
    </row>
    <row r="693">
      <c r="A693" s="8" t="s">
        <v>435</v>
      </c>
      <c r="B693" s="9">
        <v>600</v>
      </c>
      <c r="C693" s="8" t="s">
        <v>50</v>
      </c>
      <c r="D693" s="8" t="s">
        <v>85</v>
      </c>
      <c r="E693" s="20" t="s">
        <v>190</v>
      </c>
      <c r="F693" s="21">
        <v>11819</v>
      </c>
      <c r="G693" s="21"/>
      <c r="H693" s="21"/>
      <c r="I693" s="1"/>
      <c r="J693" s="1"/>
    </row>
    <row r="694">
      <c r="A694" s="8" t="s">
        <v>435</v>
      </c>
      <c r="B694" s="9">
        <v>600</v>
      </c>
      <c r="C694" s="8" t="s">
        <v>245</v>
      </c>
      <c r="D694" s="8" t="s">
        <v>85</v>
      </c>
      <c r="E694" s="20" t="s">
        <v>246</v>
      </c>
      <c r="F694" s="21">
        <v>1121.9000000000001</v>
      </c>
      <c r="G694" s="21"/>
      <c r="H694" s="21"/>
      <c r="I694" s="1"/>
      <c r="J694" s="1"/>
    </row>
    <row r="695" ht="47.25">
      <c r="A695" s="8" t="s">
        <v>437</v>
      </c>
      <c r="B695" s="9"/>
      <c r="C695" s="8"/>
      <c r="D695" s="8"/>
      <c r="E695" s="20" t="s">
        <v>438</v>
      </c>
      <c r="F695" s="21">
        <f>F696</f>
        <v>16350</v>
      </c>
      <c r="G695" s="21">
        <f>G696</f>
        <v>0</v>
      </c>
      <c r="H695" s="21">
        <f>H696</f>
        <v>0</v>
      </c>
      <c r="I695" s="1"/>
      <c r="J695" s="1"/>
    </row>
    <row r="696" ht="47.25">
      <c r="A696" s="8" t="s">
        <v>437</v>
      </c>
      <c r="B696" s="9" t="s">
        <v>38</v>
      </c>
      <c r="C696" s="8"/>
      <c r="D696" s="8"/>
      <c r="E696" s="20" t="s">
        <v>39</v>
      </c>
      <c r="F696" s="21">
        <f>F697+F698</f>
        <v>16350</v>
      </c>
      <c r="G696" s="21">
        <f>G697+G698</f>
        <v>0</v>
      </c>
      <c r="H696" s="21">
        <f>H697+H698</f>
        <v>0</v>
      </c>
      <c r="I696" s="1"/>
      <c r="J696" s="1"/>
    </row>
    <row r="697">
      <c r="A697" s="8" t="s">
        <v>437</v>
      </c>
      <c r="B697" s="9" t="s">
        <v>38</v>
      </c>
      <c r="C697" s="8" t="s">
        <v>50</v>
      </c>
      <c r="D697" s="8" t="s">
        <v>23</v>
      </c>
      <c r="E697" s="20" t="s">
        <v>357</v>
      </c>
      <c r="F697" s="21">
        <v>15300</v>
      </c>
      <c r="G697" s="21"/>
      <c r="H697" s="21"/>
      <c r="I697" s="1"/>
      <c r="J697" s="1"/>
    </row>
    <row r="698">
      <c r="A698" s="8" t="s">
        <v>437</v>
      </c>
      <c r="B698" s="9" t="s">
        <v>38</v>
      </c>
      <c r="C698" s="8" t="s">
        <v>50</v>
      </c>
      <c r="D698" s="8" t="s">
        <v>264</v>
      </c>
      <c r="E698" s="20" t="s">
        <v>314</v>
      </c>
      <c r="F698" s="21">
        <v>1050</v>
      </c>
      <c r="G698" s="21"/>
      <c r="H698" s="21"/>
      <c r="I698" s="1"/>
      <c r="J698" s="1"/>
    </row>
    <row r="699" ht="47.25">
      <c r="A699" s="8" t="s">
        <v>439</v>
      </c>
      <c r="B699" s="9"/>
      <c r="C699" s="8"/>
      <c r="D699" s="8"/>
      <c r="E699" s="20" t="s">
        <v>438</v>
      </c>
      <c r="F699" s="21">
        <f t="shared" ref="F699:F700" si="102">F700</f>
        <v>110260</v>
      </c>
      <c r="G699" s="21">
        <f t="shared" ref="G699:G700" si="103">G700</f>
        <v>0</v>
      </c>
      <c r="H699" s="21">
        <f t="shared" ref="H699:H700" si="104">H700</f>
        <v>0</v>
      </c>
      <c r="I699" s="1"/>
      <c r="J699" s="1"/>
    </row>
    <row r="700" ht="47.25">
      <c r="A700" s="8" t="s">
        <v>439</v>
      </c>
      <c r="B700" s="9" t="s">
        <v>38</v>
      </c>
      <c r="C700" s="8"/>
      <c r="D700" s="8"/>
      <c r="E700" s="20" t="s">
        <v>39</v>
      </c>
      <c r="F700" s="21">
        <f t="shared" si="102"/>
        <v>110260</v>
      </c>
      <c r="G700" s="21">
        <f t="shared" si="103"/>
        <v>0</v>
      </c>
      <c r="H700" s="21">
        <f t="shared" si="104"/>
        <v>0</v>
      </c>
      <c r="I700" s="1"/>
      <c r="J700" s="1"/>
    </row>
    <row r="701">
      <c r="A701" s="8" t="s">
        <v>439</v>
      </c>
      <c r="B701" s="9">
        <v>600</v>
      </c>
      <c r="C701" s="8" t="s">
        <v>50</v>
      </c>
      <c r="D701" s="8" t="s">
        <v>264</v>
      </c>
      <c r="E701" s="20" t="s">
        <v>314</v>
      </c>
      <c r="F701" s="21">
        <v>110260</v>
      </c>
      <c r="G701" s="21"/>
      <c r="H701" s="21"/>
      <c r="I701" s="1"/>
    </row>
    <row r="702" ht="47.25">
      <c r="A702" s="8" t="s">
        <v>440</v>
      </c>
      <c r="B702" s="9"/>
      <c r="C702" s="8"/>
      <c r="D702" s="8"/>
      <c r="E702" s="20" t="s">
        <v>441</v>
      </c>
      <c r="F702" s="21">
        <f>F703+F708+F713</f>
        <v>725787.09999999998</v>
      </c>
      <c r="G702" s="21">
        <f>G703+G708+G713</f>
        <v>744980.89999999991</v>
      </c>
      <c r="H702" s="21">
        <f>H703+H708+H713</f>
        <v>745180.19999999995</v>
      </c>
      <c r="I702" s="1"/>
      <c r="J702" s="1"/>
    </row>
    <row r="703" ht="31.5">
      <c r="A703" s="8" t="s">
        <v>442</v>
      </c>
      <c r="B703" s="9"/>
      <c r="C703" s="8"/>
      <c r="D703" s="8"/>
      <c r="E703" s="20" t="s">
        <v>161</v>
      </c>
      <c r="F703" s="21">
        <f>F704+F706</f>
        <v>136983.70000000001</v>
      </c>
      <c r="G703" s="21">
        <f>G704+G706</f>
        <v>140710.29999999999</v>
      </c>
      <c r="H703" s="21">
        <f>H704+H706</f>
        <v>140710.29999999999</v>
      </c>
      <c r="I703" s="1"/>
      <c r="J703" s="1"/>
    </row>
    <row r="704" ht="94.5">
      <c r="A704" s="8" t="s">
        <v>442</v>
      </c>
      <c r="B704" s="9" t="s">
        <v>133</v>
      </c>
      <c r="C704" s="8"/>
      <c r="D704" s="8"/>
      <c r="E704" s="20" t="s">
        <v>134</v>
      </c>
      <c r="F704" s="21">
        <f>F705</f>
        <v>132468.70000000001</v>
      </c>
      <c r="G704" s="21">
        <f>G705</f>
        <v>136195.29999999999</v>
      </c>
      <c r="H704" s="21">
        <f>H705</f>
        <v>136195.29999999999</v>
      </c>
      <c r="I704" s="1"/>
      <c r="J704" s="1"/>
    </row>
    <row r="705">
      <c r="A705" s="8" t="s">
        <v>442</v>
      </c>
      <c r="B705" s="9">
        <v>100</v>
      </c>
      <c r="C705" s="8" t="s">
        <v>50</v>
      </c>
      <c r="D705" s="8" t="s">
        <v>52</v>
      </c>
      <c r="E705" s="20" t="s">
        <v>53</v>
      </c>
      <c r="F705" s="21">
        <v>132468.70000000001</v>
      </c>
      <c r="G705" s="21">
        <v>136195.29999999999</v>
      </c>
      <c r="H705" s="21">
        <v>136195.29999999999</v>
      </c>
      <c r="I705" s="1"/>
      <c r="J705" s="1"/>
    </row>
    <row r="706" ht="31.5">
      <c r="A706" s="8" t="s">
        <v>442</v>
      </c>
      <c r="B706" s="9" t="s">
        <v>46</v>
      </c>
      <c r="C706" s="8"/>
      <c r="D706" s="8"/>
      <c r="E706" s="20" t="s">
        <v>47</v>
      </c>
      <c r="F706" s="21">
        <f>F707</f>
        <v>4515</v>
      </c>
      <c r="G706" s="21">
        <f>G707</f>
        <v>4515</v>
      </c>
      <c r="H706" s="21">
        <f>H707</f>
        <v>4515</v>
      </c>
      <c r="I706" s="1"/>
      <c r="J706" s="1"/>
    </row>
    <row r="707">
      <c r="A707" s="8" t="s">
        <v>442</v>
      </c>
      <c r="B707" s="9">
        <v>200</v>
      </c>
      <c r="C707" s="8" t="s">
        <v>50</v>
      </c>
      <c r="D707" s="8" t="s">
        <v>52</v>
      </c>
      <c r="E707" s="20" t="s">
        <v>53</v>
      </c>
      <c r="F707" s="21">
        <v>4515</v>
      </c>
      <c r="G707" s="21">
        <v>4515</v>
      </c>
      <c r="H707" s="21">
        <v>4515</v>
      </c>
      <c r="I707" s="1"/>
      <c r="J707" s="1"/>
    </row>
    <row r="708" ht="47.25">
      <c r="A708" s="8" t="s">
        <v>443</v>
      </c>
      <c r="B708" s="9"/>
      <c r="C708" s="8"/>
      <c r="D708" s="8"/>
      <c r="E708" s="20" t="s">
        <v>132</v>
      </c>
      <c r="F708" s="21">
        <f>F709+F711</f>
        <v>78379</v>
      </c>
      <c r="G708" s="21">
        <f>G709+G711</f>
        <v>79800.399999999994</v>
      </c>
      <c r="H708" s="21">
        <f>H709+H711</f>
        <v>79800.399999999994</v>
      </c>
      <c r="I708" s="1"/>
      <c r="J708" s="1"/>
    </row>
    <row r="709" ht="94.5">
      <c r="A709" s="8" t="s">
        <v>443</v>
      </c>
      <c r="B709" s="9" t="s">
        <v>133</v>
      </c>
      <c r="C709" s="8"/>
      <c r="D709" s="8"/>
      <c r="E709" s="20" t="s">
        <v>134</v>
      </c>
      <c r="F709" s="21">
        <f>F710</f>
        <v>50434.300000000003</v>
      </c>
      <c r="G709" s="21">
        <f>G710</f>
        <v>51855.699999999997</v>
      </c>
      <c r="H709" s="21">
        <f>H710</f>
        <v>51855.699999999997</v>
      </c>
      <c r="I709" s="1"/>
      <c r="J709" s="1"/>
    </row>
    <row r="710">
      <c r="A710" s="8" t="s">
        <v>443</v>
      </c>
      <c r="B710" s="9">
        <v>100</v>
      </c>
      <c r="C710" s="8" t="s">
        <v>50</v>
      </c>
      <c r="D710" s="8" t="s">
        <v>52</v>
      </c>
      <c r="E710" s="20" t="s">
        <v>53</v>
      </c>
      <c r="F710" s="21">
        <v>50434.300000000003</v>
      </c>
      <c r="G710" s="21">
        <v>51855.699999999997</v>
      </c>
      <c r="H710" s="21">
        <v>51855.699999999997</v>
      </c>
      <c r="I710" s="1"/>
      <c r="J710" s="1"/>
    </row>
    <row r="711" ht="31.5">
      <c r="A711" s="8" t="s">
        <v>443</v>
      </c>
      <c r="B711" s="9" t="s">
        <v>46</v>
      </c>
      <c r="C711" s="8"/>
      <c r="D711" s="8"/>
      <c r="E711" s="20" t="s">
        <v>47</v>
      </c>
      <c r="F711" s="21">
        <f>F712</f>
        <v>27944.700000000001</v>
      </c>
      <c r="G711" s="21">
        <f>G712</f>
        <v>27944.700000000001</v>
      </c>
      <c r="H711" s="21">
        <f>H712</f>
        <v>27944.700000000001</v>
      </c>
      <c r="I711" s="1"/>
      <c r="J711" s="1"/>
    </row>
    <row r="712">
      <c r="A712" s="8" t="s">
        <v>443</v>
      </c>
      <c r="B712" s="9">
        <v>200</v>
      </c>
      <c r="C712" s="8" t="s">
        <v>50</v>
      </c>
      <c r="D712" s="8" t="s">
        <v>52</v>
      </c>
      <c r="E712" s="20" t="s">
        <v>53</v>
      </c>
      <c r="F712" s="21">
        <v>27944.700000000001</v>
      </c>
      <c r="G712" s="21">
        <v>27944.700000000001</v>
      </c>
      <c r="H712" s="21">
        <v>27944.700000000001</v>
      </c>
      <c r="I712" s="1"/>
      <c r="J712" s="1"/>
    </row>
    <row r="713" ht="47.25">
      <c r="A713" s="8" t="s">
        <v>444</v>
      </c>
      <c r="B713" s="9"/>
      <c r="C713" s="8"/>
      <c r="D713" s="8"/>
      <c r="E713" s="20" t="s">
        <v>394</v>
      </c>
      <c r="F713" s="21">
        <f>F714+F716</f>
        <v>510424.39999999997</v>
      </c>
      <c r="G713" s="21">
        <f>G714+G716</f>
        <v>524470.19999999995</v>
      </c>
      <c r="H713" s="21">
        <f>H714+H716</f>
        <v>524669.5</v>
      </c>
      <c r="I713" s="1"/>
      <c r="J713" s="1"/>
    </row>
    <row r="714" ht="94.5">
      <c r="A714" s="8" t="s">
        <v>444</v>
      </c>
      <c r="B714" s="9" t="s">
        <v>133</v>
      </c>
      <c r="C714" s="8"/>
      <c r="D714" s="8"/>
      <c r="E714" s="20" t="s">
        <v>134</v>
      </c>
      <c r="F714" s="21">
        <f>F715</f>
        <v>509486.59999999998</v>
      </c>
      <c r="G714" s="21">
        <f>G715</f>
        <v>523532.5</v>
      </c>
      <c r="H714" s="21">
        <f>H715</f>
        <v>523731.79999999999</v>
      </c>
      <c r="I714" s="1"/>
      <c r="J714" s="1"/>
    </row>
    <row r="715">
      <c r="A715" s="8" t="s">
        <v>444</v>
      </c>
      <c r="B715" s="9">
        <v>100</v>
      </c>
      <c r="C715" s="8" t="s">
        <v>50</v>
      </c>
      <c r="D715" s="8" t="s">
        <v>52</v>
      </c>
      <c r="E715" s="20" t="s">
        <v>53</v>
      </c>
      <c r="F715" s="21">
        <v>509486.59999999998</v>
      </c>
      <c r="G715" s="21">
        <v>523532.5</v>
      </c>
      <c r="H715" s="21">
        <v>523731.79999999999</v>
      </c>
      <c r="I715" s="1"/>
      <c r="J715" s="1"/>
    </row>
    <row r="716" ht="31.5">
      <c r="A716" s="8" t="s">
        <v>444</v>
      </c>
      <c r="B716" s="9" t="s">
        <v>46</v>
      </c>
      <c r="C716" s="8"/>
      <c r="D716" s="8"/>
      <c r="E716" s="20" t="s">
        <v>47</v>
      </c>
      <c r="F716" s="21">
        <f>F717</f>
        <v>937.79999999999995</v>
      </c>
      <c r="G716" s="21">
        <f>G717</f>
        <v>937.70000000000005</v>
      </c>
      <c r="H716" s="21">
        <f>H717</f>
        <v>937.70000000000005</v>
      </c>
      <c r="I716" s="1"/>
      <c r="J716" s="1"/>
    </row>
    <row r="717">
      <c r="A717" s="8" t="s">
        <v>444</v>
      </c>
      <c r="B717" s="9">
        <v>200</v>
      </c>
      <c r="C717" s="8" t="s">
        <v>50</v>
      </c>
      <c r="D717" s="8" t="s">
        <v>52</v>
      </c>
      <c r="E717" s="20" t="s">
        <v>53</v>
      </c>
      <c r="F717" s="21">
        <v>937.79999999999995</v>
      </c>
      <c r="G717" s="21">
        <v>937.70000000000005</v>
      </c>
      <c r="H717" s="21">
        <v>937.70000000000005</v>
      </c>
      <c r="I717" s="1"/>
      <c r="J717" s="1"/>
    </row>
    <row r="718" s="10" customFormat="1" ht="47.25">
      <c r="A718" s="11" t="s">
        <v>445</v>
      </c>
      <c r="B718" s="12"/>
      <c r="C718" s="11"/>
      <c r="D718" s="11"/>
      <c r="E718" s="13" t="s">
        <v>446</v>
      </c>
      <c r="F718" s="14">
        <f>F719</f>
        <v>183735.70000000001</v>
      </c>
      <c r="G718" s="14">
        <f>G719</f>
        <v>165890.70000000001</v>
      </c>
      <c r="H718" s="14">
        <f>H719</f>
        <v>165890.70000000001</v>
      </c>
      <c r="I718" s="10"/>
      <c r="J718" s="10"/>
    </row>
    <row r="719" s="15" customFormat="1">
      <c r="A719" s="16" t="s">
        <v>447</v>
      </c>
      <c r="B719" s="17"/>
      <c r="C719" s="16"/>
      <c r="D719" s="16"/>
      <c r="E719" s="18" t="s">
        <v>41</v>
      </c>
      <c r="F719" s="19">
        <f>F720+F734</f>
        <v>183735.70000000001</v>
      </c>
      <c r="G719" s="19">
        <f>G720+G734</f>
        <v>165890.70000000001</v>
      </c>
      <c r="H719" s="19">
        <f>H720+H734</f>
        <v>165890.70000000001</v>
      </c>
      <c r="I719" s="15"/>
      <c r="J719" s="15"/>
    </row>
    <row r="720" ht="47.25">
      <c r="A720" s="8" t="s">
        <v>448</v>
      </c>
      <c r="B720" s="9"/>
      <c r="C720" s="8"/>
      <c r="D720" s="8"/>
      <c r="E720" s="20" t="s">
        <v>449</v>
      </c>
      <c r="F720" s="21">
        <f>F721+F726+F731</f>
        <v>68442.899999999994</v>
      </c>
      <c r="G720" s="21">
        <f>G721+G726+G731</f>
        <v>47459.800000000003</v>
      </c>
      <c r="H720" s="21">
        <f>H721+H726+H731</f>
        <v>47459.800000000003</v>
      </c>
      <c r="I720" s="1"/>
      <c r="J720" s="1"/>
    </row>
    <row r="721" ht="63">
      <c r="A721" s="8" t="s">
        <v>450</v>
      </c>
      <c r="B721" s="9"/>
      <c r="C721" s="8"/>
      <c r="D721" s="8"/>
      <c r="E721" s="20" t="s">
        <v>451</v>
      </c>
      <c r="F721" s="21">
        <f>F722+F724</f>
        <v>20241.800000000003</v>
      </c>
      <c r="G721" s="21">
        <f>G722+G724</f>
        <v>8615</v>
      </c>
      <c r="H721" s="21">
        <f>H722+H724</f>
        <v>8615</v>
      </c>
      <c r="I721" s="1"/>
      <c r="J721" s="1"/>
    </row>
    <row r="722" ht="31.5">
      <c r="A722" s="8" t="s">
        <v>450</v>
      </c>
      <c r="B722" s="9" t="s">
        <v>46</v>
      </c>
      <c r="C722" s="8"/>
      <c r="D722" s="8"/>
      <c r="E722" s="20" t="s">
        <v>47</v>
      </c>
      <c r="F722" s="21">
        <f>F723</f>
        <v>11626.800000000001</v>
      </c>
      <c r="G722" s="21">
        <f>G723</f>
        <v>0</v>
      </c>
      <c r="H722" s="21">
        <f>H723</f>
        <v>0</v>
      </c>
      <c r="I722" s="1"/>
      <c r="J722" s="1"/>
    </row>
    <row r="723" ht="31.5">
      <c r="A723" s="8" t="s">
        <v>450</v>
      </c>
      <c r="B723" s="9">
        <v>200</v>
      </c>
      <c r="C723" s="8" t="s">
        <v>220</v>
      </c>
      <c r="D723" s="8" t="s">
        <v>452</v>
      </c>
      <c r="E723" s="20" t="s">
        <v>453</v>
      </c>
      <c r="F723" s="21">
        <v>11626.800000000001</v>
      </c>
      <c r="G723" s="21"/>
      <c r="H723" s="21"/>
      <c r="I723" s="1"/>
      <c r="J723" s="1"/>
    </row>
    <row r="724">
      <c r="A724" s="8" t="s">
        <v>450</v>
      </c>
      <c r="B724" s="9" t="s">
        <v>32</v>
      </c>
      <c r="C724" s="8"/>
      <c r="D724" s="8"/>
      <c r="E724" s="20" t="s">
        <v>33</v>
      </c>
      <c r="F724" s="21">
        <f>F725</f>
        <v>8615</v>
      </c>
      <c r="G724" s="21">
        <f>G725</f>
        <v>8615</v>
      </c>
      <c r="H724" s="21">
        <f>H725</f>
        <v>8615</v>
      </c>
      <c r="I724" s="1"/>
      <c r="J724" s="1"/>
    </row>
    <row r="725" ht="31.5">
      <c r="A725" s="8" t="s">
        <v>450</v>
      </c>
      <c r="B725" s="9">
        <v>800</v>
      </c>
      <c r="C725" s="8" t="s">
        <v>220</v>
      </c>
      <c r="D725" s="8" t="s">
        <v>452</v>
      </c>
      <c r="E725" s="20" t="s">
        <v>453</v>
      </c>
      <c r="F725" s="21">
        <v>8615</v>
      </c>
      <c r="G725" s="21">
        <v>8615</v>
      </c>
      <c r="H725" s="21">
        <v>8615</v>
      </c>
      <c r="I725" s="1"/>
      <c r="J725" s="1"/>
    </row>
    <row r="726" ht="31.5">
      <c r="A726" s="8" t="s">
        <v>454</v>
      </c>
      <c r="B726" s="9"/>
      <c r="C726" s="8"/>
      <c r="D726" s="8"/>
      <c r="E726" s="20" t="s">
        <v>455</v>
      </c>
      <c r="F726" s="21">
        <f>F727+F729</f>
        <v>25057.700000000001</v>
      </c>
      <c r="G726" s="21">
        <f>G727+G729</f>
        <v>15701.4</v>
      </c>
      <c r="H726" s="21">
        <f>H727+H729</f>
        <v>15701.4</v>
      </c>
      <c r="I726" s="1"/>
      <c r="J726" s="1"/>
    </row>
    <row r="727" ht="31.5">
      <c r="A727" s="8" t="s">
        <v>454</v>
      </c>
      <c r="B727" s="9" t="s">
        <v>46</v>
      </c>
      <c r="C727" s="8"/>
      <c r="D727" s="8"/>
      <c r="E727" s="20" t="s">
        <v>47</v>
      </c>
      <c r="F727" s="21">
        <f t="shared" ref="F727:F734" si="105">F728</f>
        <v>24292.200000000001</v>
      </c>
      <c r="G727" s="21">
        <f>G728</f>
        <v>14935.9</v>
      </c>
      <c r="H727" s="21">
        <f t="shared" ref="H727:H734" si="106">H728</f>
        <v>14935.9</v>
      </c>
      <c r="I727" s="1"/>
      <c r="J727" s="1"/>
    </row>
    <row r="728" ht="31.5">
      <c r="A728" s="8" t="s">
        <v>454</v>
      </c>
      <c r="B728" s="9">
        <v>200</v>
      </c>
      <c r="C728" s="8" t="s">
        <v>220</v>
      </c>
      <c r="D728" s="8" t="s">
        <v>452</v>
      </c>
      <c r="E728" s="20" t="s">
        <v>453</v>
      </c>
      <c r="F728" s="21">
        <v>24292.200000000001</v>
      </c>
      <c r="G728" s="21">
        <v>14935.9</v>
      </c>
      <c r="H728" s="21">
        <v>14935.9</v>
      </c>
      <c r="I728" s="1"/>
      <c r="J728" s="1"/>
    </row>
    <row r="729">
      <c r="A729" s="8" t="s">
        <v>454</v>
      </c>
      <c r="B729" s="9" t="s">
        <v>32</v>
      </c>
      <c r="C729" s="8"/>
      <c r="D729" s="8"/>
      <c r="E729" s="20" t="s">
        <v>33</v>
      </c>
      <c r="F729" s="21">
        <f t="shared" si="105"/>
        <v>765.5</v>
      </c>
      <c r="G729" s="21">
        <f>G730</f>
        <v>765.5</v>
      </c>
      <c r="H729" s="21">
        <f t="shared" si="106"/>
        <v>765.5</v>
      </c>
      <c r="I729" s="1"/>
      <c r="J729" s="1"/>
    </row>
    <row r="730" ht="31.5">
      <c r="A730" s="8" t="s">
        <v>454</v>
      </c>
      <c r="B730" s="9">
        <v>800</v>
      </c>
      <c r="C730" s="8" t="s">
        <v>220</v>
      </c>
      <c r="D730" s="8" t="s">
        <v>452</v>
      </c>
      <c r="E730" s="20" t="s">
        <v>453</v>
      </c>
      <c r="F730" s="21">
        <v>765.5</v>
      </c>
      <c r="G730" s="21">
        <v>765.5</v>
      </c>
      <c r="H730" s="21">
        <v>765.5</v>
      </c>
      <c r="I730" s="1"/>
      <c r="J730" s="1"/>
    </row>
    <row r="731" ht="78.75">
      <c r="A731" s="8" t="s">
        <v>456</v>
      </c>
      <c r="B731" s="9"/>
      <c r="C731" s="8"/>
      <c r="D731" s="8"/>
      <c r="E731" s="20" t="s">
        <v>457</v>
      </c>
      <c r="F731" s="21">
        <f t="shared" si="105"/>
        <v>23143.400000000001</v>
      </c>
      <c r="G731" s="21">
        <f t="shared" ref="G731:G734" si="107">G732</f>
        <v>23143.400000000001</v>
      </c>
      <c r="H731" s="21">
        <f t="shared" si="106"/>
        <v>23143.400000000001</v>
      </c>
      <c r="I731" s="1"/>
      <c r="J731" s="1"/>
    </row>
    <row r="732" ht="47.25">
      <c r="A732" s="8" t="s">
        <v>456</v>
      </c>
      <c r="B732" s="9" t="s">
        <v>38</v>
      </c>
      <c r="C732" s="8"/>
      <c r="D732" s="8"/>
      <c r="E732" s="20" t="s">
        <v>39</v>
      </c>
      <c r="F732" s="21">
        <f t="shared" si="105"/>
        <v>23143.400000000001</v>
      </c>
      <c r="G732" s="21">
        <f t="shared" si="107"/>
        <v>23143.400000000001</v>
      </c>
      <c r="H732" s="21">
        <f t="shared" si="106"/>
        <v>23143.400000000001</v>
      </c>
      <c r="I732" s="1"/>
      <c r="J732" s="1"/>
    </row>
    <row r="733" ht="31.5">
      <c r="A733" s="8" t="s">
        <v>456</v>
      </c>
      <c r="B733" s="9">
        <v>600</v>
      </c>
      <c r="C733" s="8" t="s">
        <v>220</v>
      </c>
      <c r="D733" s="8" t="s">
        <v>452</v>
      </c>
      <c r="E733" s="20" t="s">
        <v>453</v>
      </c>
      <c r="F733" s="21">
        <v>23143.400000000001</v>
      </c>
      <c r="G733" s="21">
        <v>23143.400000000001</v>
      </c>
      <c r="H733" s="21">
        <v>23143.400000000001</v>
      </c>
      <c r="I733" s="1"/>
      <c r="J733" s="1"/>
    </row>
    <row r="734" ht="63">
      <c r="A734" s="8" t="s">
        <v>458</v>
      </c>
      <c r="B734" s="9"/>
      <c r="C734" s="8"/>
      <c r="D734" s="8"/>
      <c r="E734" s="20" t="s">
        <v>459</v>
      </c>
      <c r="F734" s="21">
        <f t="shared" si="105"/>
        <v>115292.8</v>
      </c>
      <c r="G734" s="21">
        <f t="shared" si="107"/>
        <v>118430.89999999999</v>
      </c>
      <c r="H734" s="21">
        <f t="shared" si="106"/>
        <v>118430.89999999999</v>
      </c>
      <c r="I734" s="1"/>
      <c r="J734" s="1"/>
    </row>
    <row r="735" ht="31.5">
      <c r="A735" s="8" t="s">
        <v>460</v>
      </c>
      <c r="B735" s="9"/>
      <c r="C735" s="8"/>
      <c r="D735" s="8"/>
      <c r="E735" s="20" t="s">
        <v>161</v>
      </c>
      <c r="F735" s="21">
        <f>F736+F738</f>
        <v>115292.8</v>
      </c>
      <c r="G735" s="21">
        <f>G736+G738</f>
        <v>118430.89999999999</v>
      </c>
      <c r="H735" s="21">
        <f>H736+H738</f>
        <v>118430.89999999999</v>
      </c>
      <c r="I735" s="1"/>
      <c r="J735" s="1"/>
    </row>
    <row r="736" ht="94.5">
      <c r="A736" s="8" t="s">
        <v>460</v>
      </c>
      <c r="B736" s="9" t="s">
        <v>133</v>
      </c>
      <c r="C736" s="8"/>
      <c r="D736" s="8"/>
      <c r="E736" s="20" t="s">
        <v>134</v>
      </c>
      <c r="F736" s="21">
        <f>F737</f>
        <v>111593.8</v>
      </c>
      <c r="G736" s="21">
        <f>G737</f>
        <v>114731.89999999999</v>
      </c>
      <c r="H736" s="21">
        <f>H737</f>
        <v>114731.89999999999</v>
      </c>
      <c r="I736" s="1"/>
      <c r="J736" s="1"/>
    </row>
    <row r="737" ht="31.5">
      <c r="A737" s="8" t="s">
        <v>460</v>
      </c>
      <c r="B737" s="9">
        <v>100</v>
      </c>
      <c r="C737" s="8" t="s">
        <v>220</v>
      </c>
      <c r="D737" s="8" t="s">
        <v>452</v>
      </c>
      <c r="E737" s="20" t="s">
        <v>453</v>
      </c>
      <c r="F737" s="21">
        <v>111593.8</v>
      </c>
      <c r="G737" s="21">
        <v>114731.89999999999</v>
      </c>
      <c r="H737" s="21">
        <v>114731.89999999999</v>
      </c>
      <c r="I737" s="1"/>
      <c r="J737" s="1"/>
    </row>
    <row r="738" ht="31.5">
      <c r="A738" s="8" t="s">
        <v>460</v>
      </c>
      <c r="B738" s="9" t="s">
        <v>46</v>
      </c>
      <c r="C738" s="8"/>
      <c r="D738" s="8"/>
      <c r="E738" s="20" t="s">
        <v>47</v>
      </c>
      <c r="F738" s="21">
        <f>F739</f>
        <v>3699</v>
      </c>
      <c r="G738" s="21">
        <f>G739</f>
        <v>3699</v>
      </c>
      <c r="H738" s="21">
        <f>H739</f>
        <v>3699</v>
      </c>
      <c r="I738" s="1"/>
      <c r="J738" s="1"/>
    </row>
    <row r="739" ht="31.5">
      <c r="A739" s="8" t="s">
        <v>460</v>
      </c>
      <c r="B739" s="9">
        <v>200</v>
      </c>
      <c r="C739" s="8" t="s">
        <v>220</v>
      </c>
      <c r="D739" s="8" t="s">
        <v>452</v>
      </c>
      <c r="E739" s="20" t="s">
        <v>453</v>
      </c>
      <c r="F739" s="21">
        <v>3699</v>
      </c>
      <c r="G739" s="21">
        <v>3699</v>
      </c>
      <c r="H739" s="21">
        <v>3699</v>
      </c>
      <c r="I739" s="1"/>
      <c r="J739" s="1"/>
    </row>
    <row r="740" s="10" customFormat="1" ht="31.5">
      <c r="A740" s="11" t="s">
        <v>461</v>
      </c>
      <c r="B740" s="12"/>
      <c r="C740" s="11"/>
      <c r="D740" s="11"/>
      <c r="E740" s="13" t="s">
        <v>462</v>
      </c>
      <c r="F740" s="14">
        <f>F741</f>
        <v>122608.60000000001</v>
      </c>
      <c r="G740" s="14">
        <f>G741</f>
        <v>118000.89999999999</v>
      </c>
      <c r="H740" s="14">
        <f>H741</f>
        <v>118000.89999999999</v>
      </c>
      <c r="I740" s="10"/>
      <c r="J740" s="10"/>
    </row>
    <row r="741" s="15" customFormat="1">
      <c r="A741" s="16" t="s">
        <v>463</v>
      </c>
      <c r="B741" s="17"/>
      <c r="C741" s="16"/>
      <c r="D741" s="16"/>
      <c r="E741" s="18" t="s">
        <v>41</v>
      </c>
      <c r="F741" s="19">
        <f>F742+F756+F764</f>
        <v>122608.60000000001</v>
      </c>
      <c r="G741" s="19">
        <f>G742+G756+G764</f>
        <v>118000.89999999999</v>
      </c>
      <c r="H741" s="19">
        <f>H742+H756+H764</f>
        <v>118000.89999999999</v>
      </c>
      <c r="I741" s="15"/>
      <c r="J741" s="15"/>
    </row>
    <row r="742" ht="63">
      <c r="A742" s="8" t="s">
        <v>464</v>
      </c>
      <c r="B742" s="9"/>
      <c r="C742" s="8"/>
      <c r="D742" s="8"/>
      <c r="E742" s="20" t="s">
        <v>465</v>
      </c>
      <c r="F742" s="21">
        <f>F743+F750+F753</f>
        <v>29451.099999999999</v>
      </c>
      <c r="G742" s="21">
        <f>G743+G750+G753</f>
        <v>28760.799999999999</v>
      </c>
      <c r="H742" s="21">
        <f>H743+H750+H753</f>
        <v>28760.799999999999</v>
      </c>
      <c r="I742" s="1"/>
      <c r="J742" s="1"/>
    </row>
    <row r="743" ht="47.25">
      <c r="A743" s="8" t="s">
        <v>466</v>
      </c>
      <c r="B743" s="9"/>
      <c r="C743" s="8"/>
      <c r="D743" s="8"/>
      <c r="E743" s="20" t="s">
        <v>132</v>
      </c>
      <c r="F743" s="21">
        <f>F744+F746+F748</f>
        <v>19479.399999999998</v>
      </c>
      <c r="G743" s="21">
        <f>G744+G746+G748</f>
        <v>18789.099999999999</v>
      </c>
      <c r="H743" s="21">
        <f>H744+H746+H748</f>
        <v>18789.099999999999</v>
      </c>
      <c r="I743" s="1"/>
      <c r="J743" s="1"/>
    </row>
    <row r="744" ht="94.5">
      <c r="A744" s="8" t="s">
        <v>466</v>
      </c>
      <c r="B744" s="9" t="s">
        <v>133</v>
      </c>
      <c r="C744" s="8"/>
      <c r="D744" s="8"/>
      <c r="E744" s="20" t="s">
        <v>134</v>
      </c>
      <c r="F744" s="21">
        <f>F745</f>
        <v>16742.599999999999</v>
      </c>
      <c r="G744" s="21">
        <f>G745</f>
        <v>17214.5</v>
      </c>
      <c r="H744" s="21">
        <f>H745</f>
        <v>17214.5</v>
      </c>
      <c r="I744" s="1"/>
      <c r="J744" s="1"/>
    </row>
    <row r="745" ht="31.5">
      <c r="A745" s="8" t="s">
        <v>466</v>
      </c>
      <c r="B745" s="9">
        <v>100</v>
      </c>
      <c r="C745" s="8" t="s">
        <v>220</v>
      </c>
      <c r="D745" s="8" t="s">
        <v>452</v>
      </c>
      <c r="E745" s="20" t="s">
        <v>453</v>
      </c>
      <c r="F745" s="21">
        <v>16742.599999999999</v>
      </c>
      <c r="G745" s="21">
        <v>17214.5</v>
      </c>
      <c r="H745" s="21">
        <v>17214.5</v>
      </c>
      <c r="I745" s="1"/>
      <c r="J745" s="1"/>
    </row>
    <row r="746" ht="31.5">
      <c r="A746" s="8" t="s">
        <v>466</v>
      </c>
      <c r="B746" s="9" t="s">
        <v>46</v>
      </c>
      <c r="C746" s="8"/>
      <c r="D746" s="8"/>
      <c r="E746" s="20" t="s">
        <v>47</v>
      </c>
      <c r="F746" s="21">
        <f>F747</f>
        <v>2732.5</v>
      </c>
      <c r="G746" s="21">
        <f>G747</f>
        <v>1571</v>
      </c>
      <c r="H746" s="21">
        <f>H747</f>
        <v>1571</v>
      </c>
      <c r="I746" s="1"/>
      <c r="J746" s="1"/>
    </row>
    <row r="747" ht="31.5">
      <c r="A747" s="8" t="s">
        <v>466</v>
      </c>
      <c r="B747" s="9">
        <v>200</v>
      </c>
      <c r="C747" s="8" t="s">
        <v>220</v>
      </c>
      <c r="D747" s="8" t="s">
        <v>452</v>
      </c>
      <c r="E747" s="20" t="s">
        <v>453</v>
      </c>
      <c r="F747" s="21">
        <v>2732.5</v>
      </c>
      <c r="G747" s="21">
        <v>1571</v>
      </c>
      <c r="H747" s="21">
        <v>1571</v>
      </c>
      <c r="I747" s="1"/>
      <c r="J747" s="1"/>
    </row>
    <row r="748">
      <c r="A748" s="8" t="s">
        <v>466</v>
      </c>
      <c r="B748" s="9" t="s">
        <v>32</v>
      </c>
      <c r="C748" s="8"/>
      <c r="D748" s="8"/>
      <c r="E748" s="20" t="s">
        <v>33</v>
      </c>
      <c r="F748" s="21">
        <f>F749</f>
        <v>4.2999999999999998</v>
      </c>
      <c r="G748" s="21">
        <f>G749</f>
        <v>3.6000000000000001</v>
      </c>
      <c r="H748" s="21">
        <f>H749</f>
        <v>3.6000000000000001</v>
      </c>
      <c r="I748" s="1"/>
      <c r="J748" s="1"/>
    </row>
    <row r="749" ht="31.5">
      <c r="A749" s="8" t="s">
        <v>466</v>
      </c>
      <c r="B749" s="9">
        <v>800</v>
      </c>
      <c r="C749" s="8" t="s">
        <v>220</v>
      </c>
      <c r="D749" s="8" t="s">
        <v>452</v>
      </c>
      <c r="E749" s="20" t="s">
        <v>453</v>
      </c>
      <c r="F749" s="21">
        <v>4.2999999999999998</v>
      </c>
      <c r="G749" s="21">
        <v>3.6000000000000001</v>
      </c>
      <c r="H749" s="21">
        <v>3.6000000000000001</v>
      </c>
      <c r="I749" s="1"/>
      <c r="J749" s="1"/>
    </row>
    <row r="750" ht="31.5">
      <c r="A750" s="8" t="s">
        <v>467</v>
      </c>
      <c r="B750" s="9"/>
      <c r="C750" s="8"/>
      <c r="D750" s="8"/>
      <c r="E750" s="20" t="s">
        <v>468</v>
      </c>
      <c r="F750" s="21">
        <f t="shared" ref="F750:F754" si="108">F751</f>
        <v>9721.7999999999993</v>
      </c>
      <c r="G750" s="21">
        <f t="shared" ref="G750:G754" si="109">G751</f>
        <v>9721.7999999999993</v>
      </c>
      <c r="H750" s="21">
        <f t="shared" ref="H750:H754" si="110">H751</f>
        <v>9721.7999999999993</v>
      </c>
      <c r="I750" s="1"/>
      <c r="J750" s="1"/>
    </row>
    <row r="751" ht="31.5">
      <c r="A751" s="8" t="s">
        <v>467</v>
      </c>
      <c r="B751" s="9" t="s">
        <v>46</v>
      </c>
      <c r="C751" s="8"/>
      <c r="D751" s="8"/>
      <c r="E751" s="20" t="s">
        <v>47</v>
      </c>
      <c r="F751" s="21">
        <f t="shared" si="108"/>
        <v>9721.7999999999993</v>
      </c>
      <c r="G751" s="21">
        <f t="shared" si="109"/>
        <v>9721.7999999999993</v>
      </c>
      <c r="H751" s="21">
        <f t="shared" si="110"/>
        <v>9721.7999999999993</v>
      </c>
      <c r="I751" s="1"/>
      <c r="J751" s="1"/>
    </row>
    <row r="752" ht="31.5">
      <c r="A752" s="8" t="s">
        <v>467</v>
      </c>
      <c r="B752" s="9">
        <v>200</v>
      </c>
      <c r="C752" s="8" t="s">
        <v>220</v>
      </c>
      <c r="D752" s="8" t="s">
        <v>452</v>
      </c>
      <c r="E752" s="20" t="s">
        <v>453</v>
      </c>
      <c r="F752" s="21">
        <v>9721.7999999999993</v>
      </c>
      <c r="G752" s="21">
        <v>9721.7999999999993</v>
      </c>
      <c r="H752" s="21">
        <v>9721.7999999999993</v>
      </c>
      <c r="I752" s="1"/>
      <c r="J752" s="1"/>
    </row>
    <row r="753" ht="63">
      <c r="A753" s="8" t="s">
        <v>469</v>
      </c>
      <c r="B753" s="9"/>
      <c r="C753" s="8"/>
      <c r="D753" s="8"/>
      <c r="E753" s="20" t="s">
        <v>470</v>
      </c>
      <c r="F753" s="21">
        <f t="shared" si="108"/>
        <v>249.90000000000001</v>
      </c>
      <c r="G753" s="21">
        <f t="shared" si="109"/>
        <v>249.90000000000001</v>
      </c>
      <c r="H753" s="21">
        <f t="shared" si="110"/>
        <v>249.90000000000001</v>
      </c>
      <c r="I753" s="1"/>
      <c r="J753" s="1"/>
    </row>
    <row r="754" ht="47.25">
      <c r="A754" s="8" t="s">
        <v>469</v>
      </c>
      <c r="B754" s="9" t="s">
        <v>38</v>
      </c>
      <c r="C754" s="8"/>
      <c r="D754" s="8"/>
      <c r="E754" s="20" t="s">
        <v>39</v>
      </c>
      <c r="F754" s="21">
        <f t="shared" si="108"/>
        <v>249.90000000000001</v>
      </c>
      <c r="G754" s="21">
        <f t="shared" si="109"/>
        <v>249.90000000000001</v>
      </c>
      <c r="H754" s="21">
        <f t="shared" si="110"/>
        <v>249.90000000000001</v>
      </c>
      <c r="I754" s="1"/>
      <c r="J754" s="1"/>
    </row>
    <row r="755" ht="31.5">
      <c r="A755" s="8" t="s">
        <v>469</v>
      </c>
      <c r="B755" s="9">
        <v>600</v>
      </c>
      <c r="C755" s="8" t="s">
        <v>220</v>
      </c>
      <c r="D755" s="8" t="s">
        <v>452</v>
      </c>
      <c r="E755" s="20" t="s">
        <v>453</v>
      </c>
      <c r="F755" s="21">
        <v>249.90000000000001</v>
      </c>
      <c r="G755" s="21">
        <v>249.90000000000001</v>
      </c>
      <c r="H755" s="21">
        <v>249.90000000000001</v>
      </c>
      <c r="I755" s="1"/>
      <c r="J755" s="1"/>
    </row>
    <row r="756" ht="31.5">
      <c r="A756" s="8" t="s">
        <v>471</v>
      </c>
      <c r="B756" s="9"/>
      <c r="C756" s="8"/>
      <c r="D756" s="8"/>
      <c r="E756" s="20" t="s">
        <v>472</v>
      </c>
      <c r="F756" s="21">
        <f>F757+F761</f>
        <v>24227.400000000001</v>
      </c>
      <c r="G756" s="21">
        <f>G757+G761</f>
        <v>18449.599999999999</v>
      </c>
      <c r="H756" s="21">
        <f>H757+H761</f>
        <v>18449.599999999999</v>
      </c>
      <c r="I756" s="1"/>
      <c r="J756" s="1"/>
    </row>
    <row r="757" ht="63">
      <c r="A757" s="8" t="s">
        <v>473</v>
      </c>
      <c r="B757" s="9"/>
      <c r="C757" s="8"/>
      <c r="D757" s="8"/>
      <c r="E757" s="20" t="s">
        <v>474</v>
      </c>
      <c r="F757" s="21">
        <f>F758</f>
        <v>14806.5</v>
      </c>
      <c r="G757" s="21">
        <f>G758</f>
        <v>12908.700000000001</v>
      </c>
      <c r="H757" s="21">
        <f>H758</f>
        <v>12908.700000000001</v>
      </c>
      <c r="I757" s="1"/>
      <c r="J757" s="1"/>
    </row>
    <row r="758" ht="31.5">
      <c r="A758" s="8" t="s">
        <v>473</v>
      </c>
      <c r="B758" s="9" t="s">
        <v>46</v>
      </c>
      <c r="C758" s="8"/>
      <c r="D758" s="8"/>
      <c r="E758" s="20" t="s">
        <v>47</v>
      </c>
      <c r="F758" s="21">
        <f>F760+F759</f>
        <v>14806.5</v>
      </c>
      <c r="G758" s="21">
        <f>G760+G759</f>
        <v>12908.700000000001</v>
      </c>
      <c r="H758" s="21">
        <f>H760+H759</f>
        <v>12908.700000000001</v>
      </c>
      <c r="I758" s="1"/>
      <c r="J758" s="1"/>
    </row>
    <row r="759">
      <c r="A759" s="8" t="s">
        <v>473</v>
      </c>
      <c r="B759" s="9" t="s">
        <v>46</v>
      </c>
      <c r="C759" s="8" t="s">
        <v>23</v>
      </c>
      <c r="D759" s="8" t="s">
        <v>24</v>
      </c>
      <c r="E759" s="20" t="s">
        <v>25</v>
      </c>
      <c r="F759" s="21">
        <v>1424.9000000000001</v>
      </c>
      <c r="G759" s="21">
        <v>1424.9000000000001</v>
      </c>
      <c r="H759" s="21">
        <v>1424.9000000000001</v>
      </c>
      <c r="I759" s="1"/>
      <c r="J759" s="1"/>
    </row>
    <row r="760" ht="31.5">
      <c r="A760" s="8" t="s">
        <v>473</v>
      </c>
      <c r="B760" s="9" t="s">
        <v>46</v>
      </c>
      <c r="C760" s="8" t="s">
        <v>220</v>
      </c>
      <c r="D760" s="8" t="s">
        <v>452</v>
      </c>
      <c r="E760" s="20" t="s">
        <v>453</v>
      </c>
      <c r="F760" s="21">
        <f>14806.5-1424.9</f>
        <v>13381.6</v>
      </c>
      <c r="G760" s="21">
        <f>12908.7-1424.9</f>
        <v>11483.800000000001</v>
      </c>
      <c r="H760" s="21">
        <f>12908.7-1424.9</f>
        <v>11483.800000000001</v>
      </c>
      <c r="I760" s="1"/>
      <c r="J760" s="1"/>
    </row>
    <row r="761">
      <c r="A761" s="8" t="s">
        <v>475</v>
      </c>
      <c r="B761" s="9"/>
      <c r="C761" s="8"/>
      <c r="D761" s="8"/>
      <c r="E761" s="20" t="s">
        <v>476</v>
      </c>
      <c r="F761" s="21">
        <f t="shared" ref="F761:F764" si="111">F762</f>
        <v>9420.8999999999996</v>
      </c>
      <c r="G761" s="21">
        <f t="shared" ref="G761:G764" si="112">G762</f>
        <v>5540.8999999999996</v>
      </c>
      <c r="H761" s="21">
        <f t="shared" ref="H761:H764" si="113">H762</f>
        <v>5540.8999999999996</v>
      </c>
      <c r="I761" s="1"/>
      <c r="J761" s="1"/>
    </row>
    <row r="762" ht="31.5">
      <c r="A762" s="8" t="s">
        <v>475</v>
      </c>
      <c r="B762" s="9" t="s">
        <v>46</v>
      </c>
      <c r="C762" s="8"/>
      <c r="D762" s="8"/>
      <c r="E762" s="20" t="s">
        <v>47</v>
      </c>
      <c r="F762" s="21">
        <f t="shared" si="111"/>
        <v>9420.8999999999996</v>
      </c>
      <c r="G762" s="21">
        <f t="shared" si="112"/>
        <v>5540.8999999999996</v>
      </c>
      <c r="H762" s="21">
        <f t="shared" si="113"/>
        <v>5540.8999999999996</v>
      </c>
      <c r="I762" s="1"/>
      <c r="J762" s="1"/>
    </row>
    <row r="763" ht="31.5">
      <c r="A763" s="8" t="s">
        <v>475</v>
      </c>
      <c r="B763" s="9">
        <v>200</v>
      </c>
      <c r="C763" s="8" t="s">
        <v>220</v>
      </c>
      <c r="D763" s="8" t="s">
        <v>452</v>
      </c>
      <c r="E763" s="20" t="s">
        <v>453</v>
      </c>
      <c r="F763" s="21">
        <v>9420.8999999999996</v>
      </c>
      <c r="G763" s="21">
        <v>5540.8999999999996</v>
      </c>
      <c r="H763" s="21">
        <v>5540.8999999999996</v>
      </c>
      <c r="I763" s="1"/>
      <c r="J763" s="1"/>
    </row>
    <row r="764" ht="63">
      <c r="A764" s="8" t="s">
        <v>477</v>
      </c>
      <c r="B764" s="9"/>
      <c r="C764" s="8"/>
      <c r="D764" s="8"/>
      <c r="E764" s="20" t="s">
        <v>478</v>
      </c>
      <c r="F764" s="21">
        <f t="shared" si="111"/>
        <v>68930.100000000006</v>
      </c>
      <c r="G764" s="21">
        <f t="shared" si="112"/>
        <v>70790.5</v>
      </c>
      <c r="H764" s="21">
        <f t="shared" si="113"/>
        <v>70790.5</v>
      </c>
      <c r="I764" s="1"/>
      <c r="J764" s="1"/>
    </row>
    <row r="765" ht="31.5">
      <c r="A765" s="8" t="s">
        <v>479</v>
      </c>
      <c r="B765" s="9"/>
      <c r="C765" s="8"/>
      <c r="D765" s="8"/>
      <c r="E765" s="20" t="s">
        <v>161</v>
      </c>
      <c r="F765" s="21">
        <f>F766+F768</f>
        <v>68930.100000000006</v>
      </c>
      <c r="G765" s="21">
        <f>G766+G768</f>
        <v>70790.5</v>
      </c>
      <c r="H765" s="21">
        <f>H766+H768</f>
        <v>70790.5</v>
      </c>
      <c r="I765" s="1"/>
      <c r="J765" s="1"/>
    </row>
    <row r="766" ht="94.5">
      <c r="A766" s="8" t="s">
        <v>479</v>
      </c>
      <c r="B766" s="9" t="s">
        <v>133</v>
      </c>
      <c r="C766" s="8"/>
      <c r="D766" s="8"/>
      <c r="E766" s="20" t="s">
        <v>134</v>
      </c>
      <c r="F766" s="21">
        <f>F767</f>
        <v>66460.100000000006</v>
      </c>
      <c r="G766" s="21">
        <f>G767</f>
        <v>68320.5</v>
      </c>
      <c r="H766" s="21">
        <f>H767</f>
        <v>68320.5</v>
      </c>
      <c r="I766" s="1"/>
      <c r="J766" s="1"/>
    </row>
    <row r="767" ht="31.5">
      <c r="A767" s="8" t="s">
        <v>479</v>
      </c>
      <c r="B767" s="9">
        <v>100</v>
      </c>
      <c r="C767" s="8" t="s">
        <v>220</v>
      </c>
      <c r="D767" s="8" t="s">
        <v>452</v>
      </c>
      <c r="E767" s="20" t="s">
        <v>453</v>
      </c>
      <c r="F767" s="21">
        <v>66460.100000000006</v>
      </c>
      <c r="G767" s="21">
        <v>68320.5</v>
      </c>
      <c r="H767" s="21">
        <v>68320.5</v>
      </c>
      <c r="I767" s="1"/>
      <c r="J767" s="1"/>
    </row>
    <row r="768" ht="31.5">
      <c r="A768" s="8" t="s">
        <v>479</v>
      </c>
      <c r="B768" s="9" t="s">
        <v>46</v>
      </c>
      <c r="C768" s="8"/>
      <c r="D768" s="8"/>
      <c r="E768" s="20" t="s">
        <v>47</v>
      </c>
      <c r="F768" s="21">
        <f>F769</f>
        <v>2470</v>
      </c>
      <c r="G768" s="21">
        <f>G769</f>
        <v>2470</v>
      </c>
      <c r="H768" s="21">
        <f>H769</f>
        <v>2470</v>
      </c>
      <c r="I768" s="1"/>
      <c r="J768" s="1"/>
    </row>
    <row r="769" ht="31.5">
      <c r="A769" s="8" t="s">
        <v>479</v>
      </c>
      <c r="B769" s="9">
        <v>200</v>
      </c>
      <c r="C769" s="8" t="s">
        <v>220</v>
      </c>
      <c r="D769" s="8" t="s">
        <v>452</v>
      </c>
      <c r="E769" s="20" t="s">
        <v>453</v>
      </c>
      <c r="F769" s="21">
        <v>2470</v>
      </c>
      <c r="G769" s="21">
        <v>2470</v>
      </c>
      <c r="H769" s="21">
        <v>2470</v>
      </c>
      <c r="I769" s="1"/>
      <c r="J769" s="1"/>
    </row>
    <row r="770" s="10" customFormat="1" ht="47.25">
      <c r="A770" s="11" t="s">
        <v>480</v>
      </c>
      <c r="B770" s="12"/>
      <c r="C770" s="11"/>
      <c r="D770" s="11"/>
      <c r="E770" s="13" t="s">
        <v>481</v>
      </c>
      <c r="F770" s="14">
        <f>F771+F780+F802+F857</f>
        <v>11072760.4</v>
      </c>
      <c r="G770" s="14">
        <f>G771+G780+G802+G857</f>
        <v>11937393.699999999</v>
      </c>
      <c r="H770" s="14">
        <f>H771+H780+H802+H857</f>
        <v>9394314.2000000011</v>
      </c>
      <c r="I770" s="10"/>
      <c r="J770" s="10"/>
    </row>
    <row r="771" s="15" customFormat="1" ht="31.5">
      <c r="A771" s="16" t="s">
        <v>482</v>
      </c>
      <c r="B771" s="17"/>
      <c r="C771" s="16"/>
      <c r="D771" s="16"/>
      <c r="E771" s="18" t="s">
        <v>338</v>
      </c>
      <c r="F771" s="19">
        <f>F776+F772</f>
        <v>1084525</v>
      </c>
      <c r="G771" s="19">
        <f>G776+G772</f>
        <v>1074417.3</v>
      </c>
      <c r="H771" s="19">
        <f>H776+H772</f>
        <v>1077104.8</v>
      </c>
      <c r="I771" s="15"/>
      <c r="J771" s="15"/>
    </row>
    <row r="772" s="15" customFormat="1" ht="31.5">
      <c r="A772" s="8" t="s">
        <v>483</v>
      </c>
      <c r="B772" s="17"/>
      <c r="C772" s="16"/>
      <c r="D772" s="16"/>
      <c r="E772" s="20" t="s">
        <v>484</v>
      </c>
      <c r="F772" s="21">
        <f t="shared" ref="F772:F778" si="114">F773</f>
        <v>252694</v>
      </c>
      <c r="G772" s="21">
        <f t="shared" ref="G772:G778" si="115">G773</f>
        <v>242586.29999999999</v>
      </c>
      <c r="H772" s="21">
        <f t="shared" ref="H772:H778" si="116">H773</f>
        <v>245273.79999999999</v>
      </c>
      <c r="I772" s="15"/>
      <c r="J772" s="15"/>
    </row>
    <row r="773" s="15" customFormat="1" ht="31.5">
      <c r="A773" s="8" t="s">
        <v>485</v>
      </c>
      <c r="B773" s="17"/>
      <c r="C773" s="16"/>
      <c r="D773" s="16"/>
      <c r="E773" s="20" t="s">
        <v>486</v>
      </c>
      <c r="F773" s="21">
        <f t="shared" si="114"/>
        <v>252694</v>
      </c>
      <c r="G773" s="21">
        <f t="shared" si="115"/>
        <v>242586.29999999999</v>
      </c>
      <c r="H773" s="21">
        <f t="shared" si="116"/>
        <v>245273.79999999999</v>
      </c>
      <c r="I773" s="15"/>
      <c r="J773" s="15"/>
    </row>
    <row r="774" s="15" customFormat="1" ht="31.5">
      <c r="A774" s="8" t="s">
        <v>485</v>
      </c>
      <c r="B774" s="9" t="s">
        <v>46</v>
      </c>
      <c r="C774" s="8"/>
      <c r="D774" s="8"/>
      <c r="E774" s="20" t="s">
        <v>47</v>
      </c>
      <c r="F774" s="21">
        <f t="shared" si="114"/>
        <v>252694</v>
      </c>
      <c r="G774" s="21">
        <f t="shared" si="115"/>
        <v>242586.29999999999</v>
      </c>
      <c r="H774" s="21">
        <f t="shared" si="116"/>
        <v>245273.79999999999</v>
      </c>
      <c r="I774" s="15"/>
      <c r="J774" s="15"/>
    </row>
    <row r="775" s="15" customFormat="1">
      <c r="A775" s="8" t="s">
        <v>485</v>
      </c>
      <c r="B775" s="9">
        <v>200</v>
      </c>
      <c r="C775" s="8" t="s">
        <v>286</v>
      </c>
      <c r="D775" s="8" t="s">
        <v>85</v>
      </c>
      <c r="E775" s="20" t="s">
        <v>487</v>
      </c>
      <c r="F775" s="21">
        <v>252694</v>
      </c>
      <c r="G775" s="21">
        <v>242586.29999999999</v>
      </c>
      <c r="H775" s="21">
        <v>245273.79999999999</v>
      </c>
      <c r="I775" s="15"/>
      <c r="J775" s="15"/>
    </row>
    <row r="776" ht="31.5">
      <c r="A776" s="8" t="s">
        <v>488</v>
      </c>
      <c r="B776" s="9"/>
      <c r="C776" s="8"/>
      <c r="D776" s="8"/>
      <c r="E776" s="20" t="s">
        <v>489</v>
      </c>
      <c r="F776" s="21">
        <f t="shared" si="114"/>
        <v>831831</v>
      </c>
      <c r="G776" s="21">
        <f t="shared" si="115"/>
        <v>831831</v>
      </c>
      <c r="H776" s="21">
        <f t="shared" si="116"/>
        <v>831831</v>
      </c>
      <c r="I776" s="1"/>
      <c r="J776" s="1"/>
    </row>
    <row r="777" ht="110.25">
      <c r="A777" s="8" t="s">
        <v>490</v>
      </c>
      <c r="B777" s="9"/>
      <c r="C777" s="8"/>
      <c r="D777" s="8"/>
      <c r="E777" s="20" t="s">
        <v>491</v>
      </c>
      <c r="F777" s="21">
        <f t="shared" si="114"/>
        <v>831831</v>
      </c>
      <c r="G777" s="21">
        <f t="shared" si="115"/>
        <v>831831</v>
      </c>
      <c r="H777" s="21">
        <f t="shared" si="116"/>
        <v>831831</v>
      </c>
      <c r="I777" s="1"/>
      <c r="J777" s="1"/>
    </row>
    <row r="778" ht="31.5">
      <c r="A778" s="8" t="s">
        <v>490</v>
      </c>
      <c r="B778" s="9" t="s">
        <v>46</v>
      </c>
      <c r="C778" s="8"/>
      <c r="D778" s="8"/>
      <c r="E778" s="20" t="s">
        <v>47</v>
      </c>
      <c r="F778" s="21">
        <f t="shared" si="114"/>
        <v>831831</v>
      </c>
      <c r="G778" s="21">
        <f t="shared" si="115"/>
        <v>831831</v>
      </c>
      <c r="H778" s="21">
        <f t="shared" si="116"/>
        <v>831831</v>
      </c>
      <c r="I778" s="1"/>
      <c r="J778" s="1"/>
    </row>
    <row r="779">
      <c r="A779" s="8" t="s">
        <v>490</v>
      </c>
      <c r="B779" s="9">
        <v>200</v>
      </c>
      <c r="C779" s="8" t="s">
        <v>220</v>
      </c>
      <c r="D779" s="8" t="s">
        <v>52</v>
      </c>
      <c r="E779" s="20" t="s">
        <v>492</v>
      </c>
      <c r="F779" s="21">
        <v>831831</v>
      </c>
      <c r="G779" s="21">
        <v>831831</v>
      </c>
      <c r="H779" s="21">
        <v>831831</v>
      </c>
      <c r="I779" s="1"/>
      <c r="J779" s="1"/>
    </row>
    <row r="780" s="15" customFormat="1" ht="31.5">
      <c r="A780" s="16" t="s">
        <v>493</v>
      </c>
      <c r="B780" s="17"/>
      <c r="C780" s="16"/>
      <c r="D780" s="16"/>
      <c r="E780" s="18" t="s">
        <v>359</v>
      </c>
      <c r="F780" s="19">
        <f>F781+F787</f>
        <v>1743276.7</v>
      </c>
      <c r="G780" s="19">
        <f>G781+G787</f>
        <v>1952717.7</v>
      </c>
      <c r="H780" s="19">
        <f>H781+H787</f>
        <v>241502.30000000002</v>
      </c>
      <c r="I780" s="15"/>
      <c r="J780" s="15"/>
    </row>
    <row r="781">
      <c r="A781" s="8" t="s">
        <v>494</v>
      </c>
      <c r="B781" s="9"/>
      <c r="C781" s="8"/>
      <c r="D781" s="8"/>
      <c r="E781" s="20" t="s">
        <v>495</v>
      </c>
      <c r="F781" s="21">
        <f>F782</f>
        <v>563303.80000000005</v>
      </c>
      <c r="G781" s="21">
        <f>G782</f>
        <v>451082.20000000001</v>
      </c>
      <c r="H781" s="21">
        <f>H782</f>
        <v>145103.10000000001</v>
      </c>
      <c r="I781" s="1"/>
      <c r="J781" s="1"/>
    </row>
    <row r="782" ht="78.75">
      <c r="A782" s="8" t="s">
        <v>496</v>
      </c>
      <c r="B782" s="9"/>
      <c r="C782" s="8"/>
      <c r="D782" s="8"/>
      <c r="E782" s="20" t="s">
        <v>497</v>
      </c>
      <c r="F782" s="21">
        <f>F783+F785</f>
        <v>563303.80000000005</v>
      </c>
      <c r="G782" s="21">
        <f>G783+G785</f>
        <v>451082.20000000001</v>
      </c>
      <c r="H782" s="21">
        <f>H783+H785</f>
        <v>145103.10000000001</v>
      </c>
      <c r="I782" s="1"/>
      <c r="J782" s="1"/>
    </row>
    <row r="783" ht="31.5">
      <c r="A783" s="8" t="s">
        <v>496</v>
      </c>
      <c r="B783" s="9" t="s">
        <v>46</v>
      </c>
      <c r="C783" s="8"/>
      <c r="D783" s="8"/>
      <c r="E783" s="20" t="s">
        <v>47</v>
      </c>
      <c r="F783" s="21">
        <f>F784</f>
        <v>517904.40000000002</v>
      </c>
      <c r="G783" s="21">
        <f>G784</f>
        <v>182779.70000000001</v>
      </c>
      <c r="H783" s="21">
        <f>H784</f>
        <v>0</v>
      </c>
      <c r="I783" s="1"/>
      <c r="J783" s="1"/>
    </row>
    <row r="784">
      <c r="A784" s="8" t="s">
        <v>496</v>
      </c>
      <c r="B784" s="9">
        <v>200</v>
      </c>
      <c r="C784" s="8" t="s">
        <v>220</v>
      </c>
      <c r="D784" s="8" t="s">
        <v>52</v>
      </c>
      <c r="E784" s="20" t="s">
        <v>492</v>
      </c>
      <c r="F784" s="21">
        <v>517904.40000000002</v>
      </c>
      <c r="G784" s="21">
        <v>182779.70000000001</v>
      </c>
      <c r="H784" s="21"/>
      <c r="I784" s="1"/>
      <c r="J784" s="1"/>
    </row>
    <row r="785" ht="47.25">
      <c r="A785" s="8" t="s">
        <v>496</v>
      </c>
      <c r="B785" s="9" t="s">
        <v>21</v>
      </c>
      <c r="C785" s="8"/>
      <c r="D785" s="8"/>
      <c r="E785" s="20" t="s">
        <v>22</v>
      </c>
      <c r="F785" s="21">
        <f>F786</f>
        <v>45399.400000000001</v>
      </c>
      <c r="G785" s="21">
        <f>G786</f>
        <v>268302.5</v>
      </c>
      <c r="H785" s="21">
        <f>H786</f>
        <v>145103.10000000001</v>
      </c>
      <c r="I785" s="1"/>
      <c r="J785" s="1"/>
    </row>
    <row r="786">
      <c r="A786" s="8" t="s">
        <v>496</v>
      </c>
      <c r="B786" s="9">
        <v>400</v>
      </c>
      <c r="C786" s="8" t="s">
        <v>220</v>
      </c>
      <c r="D786" s="8" t="s">
        <v>52</v>
      </c>
      <c r="E786" s="20" t="s">
        <v>492</v>
      </c>
      <c r="F786" s="21">
        <v>45399.400000000001</v>
      </c>
      <c r="G786" s="21">
        <v>268302.5</v>
      </c>
      <c r="H786" s="21">
        <v>145103.10000000001</v>
      </c>
      <c r="I786" s="1"/>
      <c r="J786" s="1"/>
    </row>
    <row r="787" ht="31.5">
      <c r="A787" s="8" t="s">
        <v>498</v>
      </c>
      <c r="B787" s="9"/>
      <c r="C787" s="8"/>
      <c r="D787" s="8"/>
      <c r="E787" s="20" t="s">
        <v>499</v>
      </c>
      <c r="F787" s="21">
        <f>F788+F791+F794+F797</f>
        <v>1179972.8999999999</v>
      </c>
      <c r="G787" s="21">
        <f>G788+G791+G794+G797</f>
        <v>1501635.5</v>
      </c>
      <c r="H787" s="21">
        <f>H788+H791+H794+H797</f>
        <v>96399.200000000012</v>
      </c>
      <c r="I787" s="1"/>
      <c r="J787" s="1"/>
    </row>
    <row r="788">
      <c r="A788" s="8" t="s">
        <v>500</v>
      </c>
      <c r="B788" s="9"/>
      <c r="C788" s="8"/>
      <c r="D788" s="8"/>
      <c r="E788" s="20" t="s">
        <v>501</v>
      </c>
      <c r="F788" s="21">
        <f t="shared" ref="F788:F800" si="117">F789</f>
        <v>166.30000000000001</v>
      </c>
      <c r="G788" s="21">
        <f t="shared" ref="G788:G800" si="118">G789</f>
        <v>0</v>
      </c>
      <c r="H788" s="21">
        <f t="shared" ref="H788:H800" si="119">H789</f>
        <v>0</v>
      </c>
      <c r="I788" s="1"/>
      <c r="J788" s="1"/>
    </row>
    <row r="789" ht="31.5">
      <c r="A789" s="8" t="s">
        <v>500</v>
      </c>
      <c r="B789" s="9" t="s">
        <v>46</v>
      </c>
      <c r="C789" s="8"/>
      <c r="D789" s="8"/>
      <c r="E789" s="20" t="s">
        <v>47</v>
      </c>
      <c r="F789" s="21">
        <f t="shared" si="117"/>
        <v>166.30000000000001</v>
      </c>
      <c r="G789" s="21">
        <f t="shared" si="118"/>
        <v>0</v>
      </c>
      <c r="H789" s="21">
        <f t="shared" si="119"/>
        <v>0</v>
      </c>
      <c r="I789" s="1"/>
      <c r="J789" s="1"/>
    </row>
    <row r="790">
      <c r="A790" s="8" t="s">
        <v>500</v>
      </c>
      <c r="B790" s="9">
        <v>200</v>
      </c>
      <c r="C790" s="8" t="s">
        <v>286</v>
      </c>
      <c r="D790" s="8" t="s">
        <v>85</v>
      </c>
      <c r="E790" s="20" t="s">
        <v>487</v>
      </c>
      <c r="F790" s="21">
        <v>166.30000000000001</v>
      </c>
      <c r="G790" s="21"/>
      <c r="H790" s="21"/>
      <c r="I790" s="1"/>
      <c r="J790" s="1"/>
    </row>
    <row r="791" ht="63">
      <c r="A791" s="8" t="s">
        <v>502</v>
      </c>
      <c r="B791" s="9"/>
      <c r="C791" s="8"/>
      <c r="D791" s="8"/>
      <c r="E791" s="20" t="s">
        <v>503</v>
      </c>
      <c r="F791" s="21">
        <f t="shared" si="117"/>
        <v>84787.900000000009</v>
      </c>
      <c r="G791" s="21">
        <f t="shared" si="118"/>
        <v>96506.700000000012</v>
      </c>
      <c r="H791" s="21">
        <f t="shared" si="119"/>
        <v>96399.200000000012</v>
      </c>
      <c r="I791" s="1"/>
      <c r="J791" s="1"/>
    </row>
    <row r="792" ht="31.5">
      <c r="A792" s="8" t="s">
        <v>502</v>
      </c>
      <c r="B792" s="9" t="s">
        <v>46</v>
      </c>
      <c r="C792" s="8"/>
      <c r="D792" s="8"/>
      <c r="E792" s="20" t="s">
        <v>47</v>
      </c>
      <c r="F792" s="21">
        <f t="shared" si="117"/>
        <v>84787.900000000009</v>
      </c>
      <c r="G792" s="21">
        <f t="shared" si="118"/>
        <v>96506.700000000012</v>
      </c>
      <c r="H792" s="21">
        <f t="shared" si="119"/>
        <v>96399.200000000012</v>
      </c>
      <c r="I792" s="1"/>
      <c r="J792" s="1"/>
    </row>
    <row r="793">
      <c r="A793" s="8" t="s">
        <v>502</v>
      </c>
      <c r="B793" s="9">
        <v>200</v>
      </c>
      <c r="C793" s="8" t="s">
        <v>286</v>
      </c>
      <c r="D793" s="8" t="s">
        <v>85</v>
      </c>
      <c r="E793" s="20" t="s">
        <v>487</v>
      </c>
      <c r="F793" s="21">
        <v>84787.900000000009</v>
      </c>
      <c r="G793" s="21">
        <v>96506.700000000012</v>
      </c>
      <c r="H793" s="21">
        <v>96399.200000000012</v>
      </c>
      <c r="I793" s="1"/>
      <c r="J793" s="1"/>
    </row>
    <row r="794" ht="47.25">
      <c r="A794" s="8" t="s">
        <v>504</v>
      </c>
      <c r="B794" s="9"/>
      <c r="C794" s="8"/>
      <c r="D794" s="8"/>
      <c r="E794" s="20" t="s">
        <v>505</v>
      </c>
      <c r="F794" s="21">
        <f t="shared" si="117"/>
        <v>696674</v>
      </c>
      <c r="G794" s="21">
        <f t="shared" si="118"/>
        <v>324420.80000000005</v>
      </c>
      <c r="H794" s="21">
        <f t="shared" si="119"/>
        <v>0</v>
      </c>
      <c r="I794" s="1"/>
      <c r="J794" s="1"/>
    </row>
    <row r="795" ht="31.5">
      <c r="A795" s="8" t="s">
        <v>504</v>
      </c>
      <c r="B795" s="9" t="s">
        <v>46</v>
      </c>
      <c r="C795" s="8"/>
      <c r="D795" s="8"/>
      <c r="E795" s="20" t="s">
        <v>47</v>
      </c>
      <c r="F795" s="21">
        <f t="shared" si="117"/>
        <v>696674</v>
      </c>
      <c r="G795" s="21">
        <f t="shared" si="118"/>
        <v>324420.80000000005</v>
      </c>
      <c r="H795" s="21">
        <f t="shared" si="119"/>
        <v>0</v>
      </c>
      <c r="I795" s="1"/>
      <c r="J795" s="1"/>
    </row>
    <row r="796">
      <c r="A796" s="8" t="s">
        <v>504</v>
      </c>
      <c r="B796" s="9">
        <v>200</v>
      </c>
      <c r="C796" s="8" t="s">
        <v>286</v>
      </c>
      <c r="D796" s="8" t="s">
        <v>85</v>
      </c>
      <c r="E796" s="20" t="s">
        <v>487</v>
      </c>
      <c r="F796" s="21">
        <v>696674</v>
      </c>
      <c r="G796" s="21">
        <v>324420.80000000005</v>
      </c>
      <c r="H796" s="21"/>
      <c r="I796" s="1"/>
      <c r="J796" s="1"/>
    </row>
    <row r="797" ht="47.25">
      <c r="A797" s="8" t="s">
        <v>506</v>
      </c>
      <c r="B797" s="9"/>
      <c r="C797" s="8"/>
      <c r="D797" s="8"/>
      <c r="E797" s="20" t="s">
        <v>507</v>
      </c>
      <c r="F797" s="21">
        <f>F798+F800</f>
        <v>398344.69999999995</v>
      </c>
      <c r="G797" s="21">
        <f>G798+G800</f>
        <v>1080708</v>
      </c>
      <c r="H797" s="21">
        <f>H798+H800</f>
        <v>0</v>
      </c>
      <c r="I797" s="1"/>
      <c r="J797" s="1"/>
    </row>
    <row r="798" ht="31.5">
      <c r="A798" s="8" t="s">
        <v>506</v>
      </c>
      <c r="B798" s="9" t="s">
        <v>46</v>
      </c>
      <c r="C798" s="8"/>
      <c r="D798" s="8"/>
      <c r="E798" s="20" t="s">
        <v>47</v>
      </c>
      <c r="F798" s="21">
        <f t="shared" si="117"/>
        <v>233944.69999999998</v>
      </c>
      <c r="G798" s="21">
        <f t="shared" si="118"/>
        <v>680708</v>
      </c>
      <c r="H798" s="21">
        <f t="shared" si="119"/>
        <v>0</v>
      </c>
      <c r="I798" s="1"/>
      <c r="J798" s="1"/>
    </row>
    <row r="799">
      <c r="A799" s="8" t="s">
        <v>506</v>
      </c>
      <c r="B799" s="9">
        <v>200</v>
      </c>
      <c r="C799" s="8" t="s">
        <v>286</v>
      </c>
      <c r="D799" s="8" t="s">
        <v>85</v>
      </c>
      <c r="E799" s="20" t="s">
        <v>487</v>
      </c>
      <c r="F799" s="21">
        <v>233944.69999999998</v>
      </c>
      <c r="G799" s="21">
        <v>680708</v>
      </c>
      <c r="H799" s="21"/>
      <c r="I799" s="1"/>
      <c r="J799" s="1"/>
    </row>
    <row r="800" ht="47.25">
      <c r="A800" s="8" t="s">
        <v>506</v>
      </c>
      <c r="B800" s="9" t="s">
        <v>21</v>
      </c>
      <c r="C800" s="8"/>
      <c r="D800" s="8"/>
      <c r="E800" s="20" t="s">
        <v>22</v>
      </c>
      <c r="F800" s="21">
        <f t="shared" si="117"/>
        <v>164400</v>
      </c>
      <c r="G800" s="21">
        <f t="shared" si="118"/>
        <v>400000</v>
      </c>
      <c r="H800" s="21">
        <f t="shared" si="119"/>
        <v>0</v>
      </c>
      <c r="I800" s="1"/>
      <c r="J800" s="1"/>
    </row>
    <row r="801">
      <c r="A801" s="8" t="s">
        <v>506</v>
      </c>
      <c r="B801" s="9">
        <v>400</v>
      </c>
      <c r="C801" s="8" t="s">
        <v>286</v>
      </c>
      <c r="D801" s="8" t="s">
        <v>85</v>
      </c>
      <c r="E801" s="20" t="s">
        <v>487</v>
      </c>
      <c r="F801" s="21">
        <v>164400</v>
      </c>
      <c r="G801" s="21">
        <v>400000</v>
      </c>
      <c r="H801" s="21"/>
      <c r="I801" s="1"/>
      <c r="J801" s="1"/>
    </row>
    <row r="802" s="15" customFormat="1">
      <c r="A802" s="16" t="s">
        <v>508</v>
      </c>
      <c r="B802" s="17"/>
      <c r="C802" s="16"/>
      <c r="D802" s="16"/>
      <c r="E802" s="18" t="s">
        <v>16</v>
      </c>
      <c r="F802" s="19">
        <f>F803+F837+F841+F849+F853+F845</f>
        <v>1350811.8999999999</v>
      </c>
      <c r="G802" s="19">
        <f>G803+G837+G841+G849+G853+G845</f>
        <v>1660029.0000000002</v>
      </c>
      <c r="H802" s="19">
        <f>H803+H837+H841+H849+H853+H845</f>
        <v>456515</v>
      </c>
      <c r="I802" s="15"/>
      <c r="J802" s="15"/>
    </row>
    <row r="803" ht="31.5">
      <c r="A803" s="8" t="s">
        <v>509</v>
      </c>
      <c r="B803" s="9"/>
      <c r="C803" s="8"/>
      <c r="D803" s="8"/>
      <c r="E803" s="20" t="s">
        <v>510</v>
      </c>
      <c r="F803" s="21">
        <f>F804+F807+F810+F813+F816+F819+F822+F825+F828+F831+F834</f>
        <v>478863.09999999998</v>
      </c>
      <c r="G803" s="21">
        <f>G804+G807+G810+G813+G816+G819+G822+G825+G828+G831+G834</f>
        <v>894433.80000000005</v>
      </c>
      <c r="H803" s="21">
        <f>H804+H807+H810+H813+H816+H819+H822+H825+H828+H831+H834</f>
        <v>0</v>
      </c>
      <c r="I803" s="1"/>
      <c r="J803" s="1"/>
    </row>
    <row r="804" ht="47.25">
      <c r="A804" s="8" t="s">
        <v>511</v>
      </c>
      <c r="B804" s="9"/>
      <c r="C804" s="8"/>
      <c r="D804" s="8"/>
      <c r="E804" s="20" t="s">
        <v>512</v>
      </c>
      <c r="F804" s="21">
        <f t="shared" ref="F804:F855" si="120">F805</f>
        <v>0</v>
      </c>
      <c r="G804" s="21">
        <f t="shared" ref="G804:G855" si="121">G805</f>
        <v>271343</v>
      </c>
      <c r="H804" s="21">
        <f t="shared" ref="H804:H855" si="122">H805</f>
        <v>0</v>
      </c>
      <c r="I804" s="1"/>
      <c r="J804" s="1"/>
    </row>
    <row r="805" ht="47.25">
      <c r="A805" s="8" t="s">
        <v>511</v>
      </c>
      <c r="B805" s="9" t="s">
        <v>21</v>
      </c>
      <c r="C805" s="8"/>
      <c r="D805" s="8"/>
      <c r="E805" s="20" t="s">
        <v>22</v>
      </c>
      <c r="F805" s="21">
        <f t="shared" si="120"/>
        <v>0</v>
      </c>
      <c r="G805" s="21">
        <f t="shared" si="121"/>
        <v>271343</v>
      </c>
      <c r="H805" s="21">
        <f t="shared" si="122"/>
        <v>0</v>
      </c>
      <c r="I805" s="1"/>
      <c r="J805" s="1"/>
    </row>
    <row r="806">
      <c r="A806" s="8" t="s">
        <v>511</v>
      </c>
      <c r="B806" s="9">
        <v>400</v>
      </c>
      <c r="C806" s="8" t="s">
        <v>220</v>
      </c>
      <c r="D806" s="8" t="s">
        <v>52</v>
      </c>
      <c r="E806" s="20" t="s">
        <v>492</v>
      </c>
      <c r="F806" s="21"/>
      <c r="G806" s="21">
        <v>271343</v>
      </c>
      <c r="H806" s="21"/>
      <c r="I806" s="1"/>
      <c r="J806" s="1"/>
    </row>
    <row r="807" ht="31.5">
      <c r="A807" s="8" t="s">
        <v>513</v>
      </c>
      <c r="B807" s="9"/>
      <c r="C807" s="8"/>
      <c r="D807" s="8"/>
      <c r="E807" s="20" t="s">
        <v>514</v>
      </c>
      <c r="F807" s="21">
        <f t="shared" si="120"/>
        <v>133193.20000000001</v>
      </c>
      <c r="G807" s="21">
        <f t="shared" si="121"/>
        <v>0</v>
      </c>
      <c r="H807" s="21">
        <f t="shared" si="122"/>
        <v>0</v>
      </c>
      <c r="I807" s="1"/>
      <c r="J807" s="1"/>
    </row>
    <row r="808" ht="47.25">
      <c r="A808" s="8" t="s">
        <v>513</v>
      </c>
      <c r="B808" s="9" t="s">
        <v>21</v>
      </c>
      <c r="C808" s="8"/>
      <c r="D808" s="8"/>
      <c r="E808" s="20" t="s">
        <v>22</v>
      </c>
      <c r="F808" s="21">
        <f t="shared" si="120"/>
        <v>133193.20000000001</v>
      </c>
      <c r="G808" s="21">
        <f t="shared" si="121"/>
        <v>0</v>
      </c>
      <c r="H808" s="21">
        <f t="shared" si="122"/>
        <v>0</v>
      </c>
      <c r="I808" s="1"/>
      <c r="J808" s="1"/>
    </row>
    <row r="809">
      <c r="A809" s="8" t="s">
        <v>513</v>
      </c>
      <c r="B809" s="9">
        <v>400</v>
      </c>
      <c r="C809" s="8" t="s">
        <v>220</v>
      </c>
      <c r="D809" s="8" t="s">
        <v>52</v>
      </c>
      <c r="E809" s="20" t="s">
        <v>492</v>
      </c>
      <c r="F809" s="21">
        <v>133193.20000000001</v>
      </c>
      <c r="G809" s="21"/>
      <c r="H809" s="21"/>
      <c r="I809" s="1"/>
      <c r="J809" s="1"/>
    </row>
    <row r="810" ht="31.5">
      <c r="A810" s="8" t="s">
        <v>515</v>
      </c>
      <c r="B810" s="9"/>
      <c r="C810" s="8"/>
      <c r="D810" s="8"/>
      <c r="E810" s="20" t="s">
        <v>516</v>
      </c>
      <c r="F810" s="21">
        <f t="shared" si="120"/>
        <v>29234.799999999999</v>
      </c>
      <c r="G810" s="21">
        <f t="shared" si="121"/>
        <v>0</v>
      </c>
      <c r="H810" s="21">
        <f t="shared" si="122"/>
        <v>0</v>
      </c>
      <c r="I810" s="1"/>
      <c r="J810" s="1"/>
    </row>
    <row r="811" ht="47.25">
      <c r="A811" s="8" t="s">
        <v>515</v>
      </c>
      <c r="B811" s="9" t="s">
        <v>21</v>
      </c>
      <c r="C811" s="8"/>
      <c r="D811" s="8"/>
      <c r="E811" s="20" t="s">
        <v>22</v>
      </c>
      <c r="F811" s="21">
        <f t="shared" si="120"/>
        <v>29234.799999999999</v>
      </c>
      <c r="G811" s="21">
        <f t="shared" si="121"/>
        <v>0</v>
      </c>
      <c r="H811" s="21">
        <f t="shared" si="122"/>
        <v>0</v>
      </c>
      <c r="I811" s="1"/>
      <c r="J811" s="1"/>
    </row>
    <row r="812">
      <c r="A812" s="8" t="s">
        <v>515</v>
      </c>
      <c r="B812" s="9">
        <v>400</v>
      </c>
      <c r="C812" s="8" t="s">
        <v>220</v>
      </c>
      <c r="D812" s="8" t="s">
        <v>52</v>
      </c>
      <c r="E812" s="20" t="s">
        <v>492</v>
      </c>
      <c r="F812" s="21">
        <v>29234.799999999999</v>
      </c>
      <c r="G812" s="21"/>
      <c r="H812" s="21"/>
      <c r="I812" s="1"/>
      <c r="J812" s="1"/>
    </row>
    <row r="813" ht="63">
      <c r="A813" s="8" t="s">
        <v>517</v>
      </c>
      <c r="B813" s="9"/>
      <c r="C813" s="8"/>
      <c r="D813" s="8"/>
      <c r="E813" s="20" t="s">
        <v>518</v>
      </c>
      <c r="F813" s="21">
        <f t="shared" si="120"/>
        <v>8904.5</v>
      </c>
      <c r="G813" s="21">
        <f t="shared" si="121"/>
        <v>91187.899999999994</v>
      </c>
      <c r="H813" s="21">
        <f t="shared" si="122"/>
        <v>0</v>
      </c>
      <c r="I813" s="1"/>
      <c r="J813" s="1"/>
    </row>
    <row r="814" ht="47.25">
      <c r="A814" s="8" t="s">
        <v>517</v>
      </c>
      <c r="B814" s="9" t="s">
        <v>21</v>
      </c>
      <c r="C814" s="8"/>
      <c r="D814" s="8"/>
      <c r="E814" s="20" t="s">
        <v>22</v>
      </c>
      <c r="F814" s="21">
        <f t="shared" si="120"/>
        <v>8904.5</v>
      </c>
      <c r="G814" s="21">
        <f t="shared" si="121"/>
        <v>91187.899999999994</v>
      </c>
      <c r="H814" s="21">
        <f t="shared" si="122"/>
        <v>0</v>
      </c>
      <c r="I814" s="1"/>
      <c r="J814" s="1"/>
    </row>
    <row r="815">
      <c r="A815" s="8" t="s">
        <v>517</v>
      </c>
      <c r="B815" s="9">
        <v>400</v>
      </c>
      <c r="C815" s="8" t="s">
        <v>220</v>
      </c>
      <c r="D815" s="8" t="s">
        <v>52</v>
      </c>
      <c r="E815" s="20" t="s">
        <v>492</v>
      </c>
      <c r="F815" s="21">
        <v>8904.5</v>
      </c>
      <c r="G815" s="21">
        <v>91187.899999999994</v>
      </c>
      <c r="H815" s="21"/>
      <c r="I815" s="1"/>
      <c r="J815" s="1"/>
    </row>
    <row r="816" ht="63">
      <c r="A816" s="8" t="s">
        <v>519</v>
      </c>
      <c r="B816" s="9"/>
      <c r="C816" s="8"/>
      <c r="D816" s="8"/>
      <c r="E816" s="20" t="s">
        <v>520</v>
      </c>
      <c r="F816" s="21">
        <f t="shared" si="120"/>
        <v>124696.8</v>
      </c>
      <c r="G816" s="21">
        <f t="shared" si="121"/>
        <v>0</v>
      </c>
      <c r="H816" s="21">
        <f t="shared" si="122"/>
        <v>0</v>
      </c>
      <c r="I816" s="1"/>
      <c r="J816" s="1"/>
    </row>
    <row r="817" ht="47.25">
      <c r="A817" s="8" t="s">
        <v>519</v>
      </c>
      <c r="B817" s="9" t="s">
        <v>21</v>
      </c>
      <c r="C817" s="8"/>
      <c r="D817" s="8"/>
      <c r="E817" s="20" t="s">
        <v>22</v>
      </c>
      <c r="F817" s="21">
        <f t="shared" si="120"/>
        <v>124696.8</v>
      </c>
      <c r="G817" s="21">
        <f t="shared" si="121"/>
        <v>0</v>
      </c>
      <c r="H817" s="21">
        <f t="shared" si="122"/>
        <v>0</v>
      </c>
      <c r="I817" s="1"/>
      <c r="J817" s="1"/>
    </row>
    <row r="818">
      <c r="A818" s="8" t="s">
        <v>519</v>
      </c>
      <c r="B818" s="9">
        <v>400</v>
      </c>
      <c r="C818" s="8" t="s">
        <v>220</v>
      </c>
      <c r="D818" s="8" t="s">
        <v>52</v>
      </c>
      <c r="E818" s="20" t="s">
        <v>492</v>
      </c>
      <c r="F818" s="21">
        <v>124696.8</v>
      </c>
      <c r="G818" s="21"/>
      <c r="H818" s="21"/>
      <c r="I818" s="1"/>
      <c r="J818" s="1"/>
    </row>
    <row r="819" ht="31.5">
      <c r="A819" s="8" t="s">
        <v>521</v>
      </c>
      <c r="B819" s="9"/>
      <c r="C819" s="8"/>
      <c r="D819" s="8"/>
      <c r="E819" s="20" t="s">
        <v>522</v>
      </c>
      <c r="F819" s="21">
        <f t="shared" si="120"/>
        <v>61100.199999999997</v>
      </c>
      <c r="G819" s="21">
        <f t="shared" si="121"/>
        <v>0</v>
      </c>
      <c r="H819" s="21">
        <f t="shared" si="122"/>
        <v>0</v>
      </c>
      <c r="I819" s="1"/>
      <c r="J819" s="1"/>
    </row>
    <row r="820" ht="47.25">
      <c r="A820" s="8" t="s">
        <v>521</v>
      </c>
      <c r="B820" s="9" t="s">
        <v>21</v>
      </c>
      <c r="C820" s="8"/>
      <c r="D820" s="8"/>
      <c r="E820" s="20" t="s">
        <v>22</v>
      </c>
      <c r="F820" s="21">
        <f t="shared" si="120"/>
        <v>61100.199999999997</v>
      </c>
      <c r="G820" s="21">
        <f t="shared" si="121"/>
        <v>0</v>
      </c>
      <c r="H820" s="21">
        <f t="shared" si="122"/>
        <v>0</v>
      </c>
      <c r="I820" s="1"/>
      <c r="J820" s="1"/>
    </row>
    <row r="821">
      <c r="A821" s="8" t="s">
        <v>521</v>
      </c>
      <c r="B821" s="9">
        <v>400</v>
      </c>
      <c r="C821" s="8" t="s">
        <v>220</v>
      </c>
      <c r="D821" s="8" t="s">
        <v>52</v>
      </c>
      <c r="E821" s="20" t="s">
        <v>492</v>
      </c>
      <c r="F821" s="21">
        <v>61100.199999999997</v>
      </c>
      <c r="G821" s="21"/>
      <c r="H821" s="21"/>
      <c r="I821" s="1"/>
      <c r="J821" s="1"/>
    </row>
    <row r="822" ht="63">
      <c r="A822" s="8" t="s">
        <v>523</v>
      </c>
      <c r="B822" s="9"/>
      <c r="C822" s="8"/>
      <c r="D822" s="8"/>
      <c r="E822" s="20" t="s">
        <v>524</v>
      </c>
      <c r="F822" s="21">
        <f t="shared" si="120"/>
        <v>14907.1</v>
      </c>
      <c r="G822" s="21">
        <f t="shared" si="121"/>
        <v>0</v>
      </c>
      <c r="H822" s="21">
        <f t="shared" si="122"/>
        <v>0</v>
      </c>
      <c r="I822" s="1"/>
      <c r="J822" s="1"/>
    </row>
    <row r="823" ht="47.25">
      <c r="A823" s="8" t="s">
        <v>523</v>
      </c>
      <c r="B823" s="9" t="s">
        <v>21</v>
      </c>
      <c r="C823" s="8"/>
      <c r="D823" s="8"/>
      <c r="E823" s="20" t="s">
        <v>22</v>
      </c>
      <c r="F823" s="21">
        <f t="shared" si="120"/>
        <v>14907.1</v>
      </c>
      <c r="G823" s="21">
        <f t="shared" si="121"/>
        <v>0</v>
      </c>
      <c r="H823" s="21">
        <f t="shared" si="122"/>
        <v>0</v>
      </c>
      <c r="I823" s="1"/>
      <c r="J823" s="1"/>
    </row>
    <row r="824">
      <c r="A824" s="8" t="s">
        <v>523</v>
      </c>
      <c r="B824" s="9">
        <v>400</v>
      </c>
      <c r="C824" s="8" t="s">
        <v>220</v>
      </c>
      <c r="D824" s="8" t="s">
        <v>52</v>
      </c>
      <c r="E824" s="20" t="s">
        <v>492</v>
      </c>
      <c r="F824" s="21">
        <v>14907.1</v>
      </c>
      <c r="G824" s="21"/>
      <c r="H824" s="21"/>
      <c r="I824" s="1"/>
      <c r="J824" s="1"/>
    </row>
    <row r="825" ht="63">
      <c r="A825" s="8" t="s">
        <v>525</v>
      </c>
      <c r="B825" s="9"/>
      <c r="C825" s="8"/>
      <c r="D825" s="8"/>
      <c r="E825" s="20" t="s">
        <v>526</v>
      </c>
      <c r="F825" s="21">
        <f t="shared" si="120"/>
        <v>4995.6000000000004</v>
      </c>
      <c r="G825" s="21">
        <f t="shared" si="121"/>
        <v>0</v>
      </c>
      <c r="H825" s="21">
        <f t="shared" si="122"/>
        <v>0</v>
      </c>
      <c r="I825" s="1"/>
      <c r="J825" s="1"/>
    </row>
    <row r="826" ht="47.25">
      <c r="A826" s="8" t="s">
        <v>525</v>
      </c>
      <c r="B826" s="9" t="s">
        <v>21</v>
      </c>
      <c r="C826" s="8"/>
      <c r="D826" s="8"/>
      <c r="E826" s="20" t="s">
        <v>22</v>
      </c>
      <c r="F826" s="21">
        <f t="shared" si="120"/>
        <v>4995.6000000000004</v>
      </c>
      <c r="G826" s="21">
        <f t="shared" si="121"/>
        <v>0</v>
      </c>
      <c r="H826" s="21">
        <f t="shared" si="122"/>
        <v>0</v>
      </c>
      <c r="I826" s="1"/>
      <c r="J826" s="1"/>
    </row>
    <row r="827">
      <c r="A827" s="8" t="s">
        <v>525</v>
      </c>
      <c r="B827" s="9">
        <v>400</v>
      </c>
      <c r="C827" s="8" t="s">
        <v>220</v>
      </c>
      <c r="D827" s="8" t="s">
        <v>52</v>
      </c>
      <c r="E827" s="20" t="s">
        <v>492</v>
      </c>
      <c r="F827" s="21">
        <v>4995.6000000000004</v>
      </c>
      <c r="G827" s="21"/>
      <c r="H827" s="21"/>
      <c r="I827" s="1"/>
      <c r="J827" s="1"/>
    </row>
    <row r="828" ht="31.5">
      <c r="A828" s="8" t="s">
        <v>527</v>
      </c>
      <c r="B828" s="9"/>
      <c r="C828" s="8"/>
      <c r="D828" s="8"/>
      <c r="E828" s="20" t="s">
        <v>528</v>
      </c>
      <c r="F828" s="21">
        <f t="shared" si="120"/>
        <v>0</v>
      </c>
      <c r="G828" s="21">
        <f t="shared" si="121"/>
        <v>531902.90000000002</v>
      </c>
      <c r="H828" s="21">
        <f t="shared" si="122"/>
        <v>0</v>
      </c>
      <c r="I828" s="1"/>
      <c r="J828" s="1"/>
    </row>
    <row r="829" ht="47.25">
      <c r="A829" s="8" t="s">
        <v>527</v>
      </c>
      <c r="B829" s="9" t="s">
        <v>21</v>
      </c>
      <c r="C829" s="8"/>
      <c r="D829" s="8"/>
      <c r="E829" s="20" t="s">
        <v>22</v>
      </c>
      <c r="F829" s="21">
        <f t="shared" si="120"/>
        <v>0</v>
      </c>
      <c r="G829" s="21">
        <f t="shared" si="121"/>
        <v>531902.90000000002</v>
      </c>
      <c r="H829" s="21">
        <f t="shared" si="122"/>
        <v>0</v>
      </c>
      <c r="I829" s="1"/>
      <c r="J829" s="1"/>
    </row>
    <row r="830">
      <c r="A830" s="8" t="s">
        <v>527</v>
      </c>
      <c r="B830" s="9">
        <v>400</v>
      </c>
      <c r="C830" s="8" t="s">
        <v>220</v>
      </c>
      <c r="D830" s="8" t="s">
        <v>52</v>
      </c>
      <c r="E830" s="20" t="s">
        <v>492</v>
      </c>
      <c r="F830" s="21"/>
      <c r="G830" s="21">
        <v>531902.90000000002</v>
      </c>
      <c r="H830" s="21"/>
      <c r="I830" s="1"/>
      <c r="J830" s="1"/>
    </row>
    <row r="831" ht="47.25">
      <c r="A831" s="8" t="s">
        <v>529</v>
      </c>
      <c r="B831" s="9"/>
      <c r="C831" s="8"/>
      <c r="D831" s="8"/>
      <c r="E831" s="20" t="s">
        <v>530</v>
      </c>
      <c r="F831" s="21">
        <f t="shared" si="120"/>
        <v>98254</v>
      </c>
      <c r="G831" s="21">
        <f t="shared" si="121"/>
        <v>0</v>
      </c>
      <c r="H831" s="21">
        <f t="shared" si="122"/>
        <v>0</v>
      </c>
      <c r="I831" s="1"/>
      <c r="J831" s="1"/>
    </row>
    <row r="832" ht="47.25">
      <c r="A832" s="8" t="s">
        <v>529</v>
      </c>
      <c r="B832" s="9" t="s">
        <v>21</v>
      </c>
      <c r="C832" s="8"/>
      <c r="D832" s="8"/>
      <c r="E832" s="20" t="s">
        <v>22</v>
      </c>
      <c r="F832" s="21">
        <f t="shared" si="120"/>
        <v>98254</v>
      </c>
      <c r="G832" s="21">
        <f t="shared" si="121"/>
        <v>0</v>
      </c>
      <c r="H832" s="21">
        <f t="shared" si="122"/>
        <v>0</v>
      </c>
      <c r="I832" s="1"/>
      <c r="J832" s="1"/>
    </row>
    <row r="833">
      <c r="A833" s="8" t="s">
        <v>529</v>
      </c>
      <c r="B833" s="9">
        <v>400</v>
      </c>
      <c r="C833" s="8" t="s">
        <v>220</v>
      </c>
      <c r="D833" s="8" t="s">
        <v>52</v>
      </c>
      <c r="E833" s="20" t="s">
        <v>492</v>
      </c>
      <c r="F833" s="21">
        <v>98254</v>
      </c>
      <c r="G833" s="21"/>
      <c r="H833" s="21"/>
      <c r="I833" s="1"/>
      <c r="J833" s="1"/>
    </row>
    <row r="834" ht="31.5">
      <c r="A834" s="8" t="s">
        <v>531</v>
      </c>
      <c r="B834" s="9"/>
      <c r="C834" s="8"/>
      <c r="D834" s="8"/>
      <c r="E834" s="20" t="s">
        <v>532</v>
      </c>
      <c r="F834" s="21">
        <f t="shared" si="120"/>
        <v>3576.9000000000001</v>
      </c>
      <c r="G834" s="21">
        <f t="shared" si="121"/>
        <v>0</v>
      </c>
      <c r="H834" s="21">
        <f t="shared" si="122"/>
        <v>0</v>
      </c>
      <c r="I834" s="1"/>
    </row>
    <row r="835" ht="47.25">
      <c r="A835" s="8" t="s">
        <v>531</v>
      </c>
      <c r="B835" s="9" t="s">
        <v>21</v>
      </c>
      <c r="C835" s="8"/>
      <c r="D835" s="8"/>
      <c r="E835" s="20" t="s">
        <v>22</v>
      </c>
      <c r="F835" s="21">
        <f t="shared" si="120"/>
        <v>3576.9000000000001</v>
      </c>
      <c r="G835" s="21">
        <f t="shared" si="121"/>
        <v>0</v>
      </c>
      <c r="H835" s="21">
        <f t="shared" si="122"/>
        <v>0</v>
      </c>
      <c r="I835" s="1"/>
    </row>
    <row r="836">
      <c r="A836" s="8" t="s">
        <v>531</v>
      </c>
      <c r="B836" s="9">
        <v>400</v>
      </c>
      <c r="C836" s="8" t="s">
        <v>220</v>
      </c>
      <c r="D836" s="8" t="s">
        <v>52</v>
      </c>
      <c r="E836" s="20" t="s">
        <v>492</v>
      </c>
      <c r="F836" s="21">
        <v>3576.9000000000001</v>
      </c>
      <c r="G836" s="21"/>
      <c r="H836" s="21"/>
      <c r="I836" s="1"/>
    </row>
    <row r="837" ht="31.5">
      <c r="A837" s="8" t="s">
        <v>533</v>
      </c>
      <c r="B837" s="9"/>
      <c r="C837" s="8"/>
      <c r="D837" s="8"/>
      <c r="E837" s="20" t="s">
        <v>534</v>
      </c>
      <c r="F837" s="21">
        <f t="shared" si="120"/>
        <v>137062.29999999999</v>
      </c>
      <c r="G837" s="21">
        <f t="shared" si="121"/>
        <v>185486.10000000001</v>
      </c>
      <c r="H837" s="21">
        <f t="shared" si="122"/>
        <v>180000</v>
      </c>
      <c r="I837" s="1"/>
      <c r="J837" s="1"/>
    </row>
    <row r="838">
      <c r="A838" s="8" t="s">
        <v>535</v>
      </c>
      <c r="B838" s="9"/>
      <c r="C838" s="8"/>
      <c r="D838" s="8"/>
      <c r="E838" s="20" t="s">
        <v>536</v>
      </c>
      <c r="F838" s="21">
        <f t="shared" si="120"/>
        <v>137062.29999999999</v>
      </c>
      <c r="G838" s="21">
        <f t="shared" si="121"/>
        <v>185486.10000000001</v>
      </c>
      <c r="H838" s="21">
        <f t="shared" si="122"/>
        <v>180000</v>
      </c>
      <c r="I838" s="1"/>
      <c r="J838" s="1"/>
    </row>
    <row r="839" ht="31.5">
      <c r="A839" s="8" t="s">
        <v>535</v>
      </c>
      <c r="B839" s="9" t="s">
        <v>46</v>
      </c>
      <c r="C839" s="8"/>
      <c r="D839" s="8"/>
      <c r="E839" s="20" t="s">
        <v>47</v>
      </c>
      <c r="F839" s="21">
        <f t="shared" si="120"/>
        <v>137062.29999999999</v>
      </c>
      <c r="G839" s="21">
        <f t="shared" si="121"/>
        <v>185486.10000000001</v>
      </c>
      <c r="H839" s="21">
        <f t="shared" si="122"/>
        <v>180000</v>
      </c>
      <c r="I839" s="1"/>
      <c r="J839" s="1"/>
    </row>
    <row r="840">
      <c r="A840" s="8" t="s">
        <v>535</v>
      </c>
      <c r="B840" s="9">
        <v>200</v>
      </c>
      <c r="C840" s="8" t="s">
        <v>220</v>
      </c>
      <c r="D840" s="8" t="s">
        <v>52</v>
      </c>
      <c r="E840" s="20" t="s">
        <v>492</v>
      </c>
      <c r="F840" s="21">
        <v>137062.29999999999</v>
      </c>
      <c r="G840" s="21">
        <v>185486.10000000001</v>
      </c>
      <c r="H840" s="21">
        <v>180000</v>
      </c>
      <c r="I840" s="1"/>
      <c r="J840" s="1"/>
    </row>
    <row r="841" ht="31.5">
      <c r="A841" s="8" t="s">
        <v>537</v>
      </c>
      <c r="B841" s="9"/>
      <c r="C841" s="8"/>
      <c r="D841" s="8"/>
      <c r="E841" s="20" t="s">
        <v>538</v>
      </c>
      <c r="F841" s="21">
        <f t="shared" si="120"/>
        <v>596886.5</v>
      </c>
      <c r="G841" s="21">
        <f t="shared" si="121"/>
        <v>101126.29999999999</v>
      </c>
      <c r="H841" s="21">
        <f t="shared" si="122"/>
        <v>276515</v>
      </c>
      <c r="I841" s="1"/>
      <c r="J841" s="1"/>
    </row>
    <row r="842" ht="31.5">
      <c r="A842" s="8" t="s">
        <v>539</v>
      </c>
      <c r="B842" s="9"/>
      <c r="C842" s="8"/>
      <c r="D842" s="8"/>
      <c r="E842" s="20" t="s">
        <v>540</v>
      </c>
      <c r="F842" s="21">
        <f t="shared" si="120"/>
        <v>596886.5</v>
      </c>
      <c r="G842" s="21">
        <f t="shared" si="121"/>
        <v>101126.29999999999</v>
      </c>
      <c r="H842" s="21">
        <f t="shared" si="122"/>
        <v>276515</v>
      </c>
      <c r="I842" s="1"/>
      <c r="J842" s="1"/>
    </row>
    <row r="843" ht="31.5">
      <c r="A843" s="8" t="s">
        <v>539</v>
      </c>
      <c r="B843" s="9" t="s">
        <v>46</v>
      </c>
      <c r="C843" s="8"/>
      <c r="D843" s="8"/>
      <c r="E843" s="20" t="s">
        <v>47</v>
      </c>
      <c r="F843" s="21">
        <f t="shared" si="120"/>
        <v>596886.5</v>
      </c>
      <c r="G843" s="21">
        <f t="shared" si="121"/>
        <v>101126.29999999999</v>
      </c>
      <c r="H843" s="21">
        <f t="shared" si="122"/>
        <v>276515</v>
      </c>
      <c r="I843" s="1"/>
      <c r="J843" s="1"/>
    </row>
    <row r="844">
      <c r="A844" s="8" t="s">
        <v>539</v>
      </c>
      <c r="B844" s="9">
        <v>200</v>
      </c>
      <c r="C844" s="8" t="s">
        <v>286</v>
      </c>
      <c r="D844" s="8" t="s">
        <v>85</v>
      </c>
      <c r="E844" s="20" t="s">
        <v>487</v>
      </c>
      <c r="F844" s="21">
        <v>596886.5</v>
      </c>
      <c r="G844" s="21">
        <v>101126.29999999999</v>
      </c>
      <c r="H844" s="21">
        <v>276515</v>
      </c>
      <c r="I844" s="1"/>
      <c r="J844" s="1"/>
    </row>
    <row r="845" ht="31.5">
      <c r="A845" s="8" t="s">
        <v>541</v>
      </c>
      <c r="B845" s="9"/>
      <c r="C845" s="8"/>
      <c r="D845" s="8"/>
      <c r="E845" s="20" t="s">
        <v>542</v>
      </c>
      <c r="F845" s="21">
        <f t="shared" si="120"/>
        <v>0</v>
      </c>
      <c r="G845" s="21">
        <f t="shared" si="121"/>
        <v>478982.79999999999</v>
      </c>
      <c r="H845" s="21">
        <f t="shared" si="122"/>
        <v>0</v>
      </c>
      <c r="I845" s="1"/>
      <c r="J845" s="1"/>
    </row>
    <row r="846" ht="31.5">
      <c r="A846" s="8" t="s">
        <v>543</v>
      </c>
      <c r="B846" s="9"/>
      <c r="C846" s="8"/>
      <c r="D846" s="8"/>
      <c r="E846" s="20" t="s">
        <v>544</v>
      </c>
      <c r="F846" s="21">
        <f t="shared" si="120"/>
        <v>0</v>
      </c>
      <c r="G846" s="21">
        <f t="shared" si="121"/>
        <v>478982.79999999999</v>
      </c>
      <c r="H846" s="21">
        <f t="shared" si="122"/>
        <v>0</v>
      </c>
      <c r="I846" s="1"/>
      <c r="J846" s="1"/>
    </row>
    <row r="847" ht="47.25">
      <c r="A847" s="8" t="s">
        <v>543</v>
      </c>
      <c r="B847" s="9" t="s">
        <v>21</v>
      </c>
      <c r="C847" s="8"/>
      <c r="D847" s="8"/>
      <c r="E847" s="20" t="s">
        <v>22</v>
      </c>
      <c r="F847" s="21">
        <f t="shared" si="120"/>
        <v>0</v>
      </c>
      <c r="G847" s="21">
        <f t="shared" si="121"/>
        <v>478982.79999999999</v>
      </c>
      <c r="H847" s="21">
        <f t="shared" si="122"/>
        <v>0</v>
      </c>
      <c r="I847" s="1"/>
      <c r="J847" s="1"/>
    </row>
    <row r="848">
      <c r="A848" s="8" t="s">
        <v>543</v>
      </c>
      <c r="B848" s="9">
        <v>400</v>
      </c>
      <c r="C848" s="8" t="s">
        <v>286</v>
      </c>
      <c r="D848" s="8" t="s">
        <v>85</v>
      </c>
      <c r="E848" s="20" t="s">
        <v>487</v>
      </c>
      <c r="F848" s="21"/>
      <c r="G848" s="21">
        <v>478982.79999999999</v>
      </c>
      <c r="H848" s="21"/>
      <c r="I848" s="1"/>
    </row>
    <row r="849" ht="47.25">
      <c r="A849" s="8" t="s">
        <v>545</v>
      </c>
      <c r="B849" s="9"/>
      <c r="C849" s="8"/>
      <c r="D849" s="8"/>
      <c r="E849" s="20" t="s">
        <v>546</v>
      </c>
      <c r="F849" s="21">
        <f t="shared" si="120"/>
        <v>38000</v>
      </c>
      <c r="G849" s="21">
        <f t="shared" si="121"/>
        <v>0</v>
      </c>
      <c r="H849" s="21">
        <f t="shared" si="122"/>
        <v>0</v>
      </c>
      <c r="I849" s="1"/>
      <c r="J849" s="1"/>
    </row>
    <row r="850" ht="47.25">
      <c r="A850" s="8" t="s">
        <v>547</v>
      </c>
      <c r="B850" s="9"/>
      <c r="C850" s="8"/>
      <c r="D850" s="8"/>
      <c r="E850" s="20" t="s">
        <v>548</v>
      </c>
      <c r="F850" s="21">
        <f t="shared" si="120"/>
        <v>38000</v>
      </c>
      <c r="G850" s="21">
        <f t="shared" si="121"/>
        <v>0</v>
      </c>
      <c r="H850" s="21">
        <f t="shared" si="122"/>
        <v>0</v>
      </c>
      <c r="I850" s="1"/>
      <c r="J850" s="1"/>
    </row>
    <row r="851" ht="31.5">
      <c r="A851" s="8" t="s">
        <v>547</v>
      </c>
      <c r="B851" s="9" t="s">
        <v>46</v>
      </c>
      <c r="C851" s="8"/>
      <c r="D851" s="8"/>
      <c r="E851" s="20" t="s">
        <v>47</v>
      </c>
      <c r="F851" s="21">
        <f t="shared" si="120"/>
        <v>38000</v>
      </c>
      <c r="G851" s="21">
        <f t="shared" si="121"/>
        <v>0</v>
      </c>
      <c r="H851" s="21">
        <f t="shared" si="122"/>
        <v>0</v>
      </c>
      <c r="I851" s="1"/>
      <c r="J851" s="1"/>
    </row>
    <row r="852">
      <c r="A852" s="8" t="s">
        <v>547</v>
      </c>
      <c r="B852" s="9">
        <v>200</v>
      </c>
      <c r="C852" s="8" t="s">
        <v>286</v>
      </c>
      <c r="D852" s="8" t="s">
        <v>85</v>
      </c>
      <c r="E852" s="20" t="s">
        <v>487</v>
      </c>
      <c r="F852" s="21">
        <v>38000</v>
      </c>
      <c r="G852" s="21"/>
      <c r="H852" s="21"/>
      <c r="I852" s="1"/>
      <c r="J852" s="1"/>
    </row>
    <row r="853" ht="31.5">
      <c r="A853" s="8" t="s">
        <v>549</v>
      </c>
      <c r="B853" s="9"/>
      <c r="C853" s="8"/>
      <c r="D853" s="8"/>
      <c r="E853" s="20" t="s">
        <v>550</v>
      </c>
      <c r="F853" s="21">
        <f t="shared" si="120"/>
        <v>100000</v>
      </c>
      <c r="G853" s="21">
        <f t="shared" si="121"/>
        <v>0</v>
      </c>
      <c r="H853" s="21">
        <f t="shared" si="122"/>
        <v>0</v>
      </c>
      <c r="I853" s="1"/>
      <c r="J853" s="1"/>
    </row>
    <row r="854">
      <c r="A854" s="8" t="s">
        <v>551</v>
      </c>
      <c r="B854" s="9"/>
      <c r="C854" s="8"/>
      <c r="D854" s="8"/>
      <c r="E854" s="20" t="s">
        <v>552</v>
      </c>
      <c r="F854" s="21">
        <f t="shared" si="120"/>
        <v>100000</v>
      </c>
      <c r="G854" s="21">
        <f t="shared" si="121"/>
        <v>0</v>
      </c>
      <c r="H854" s="21">
        <f t="shared" si="122"/>
        <v>0</v>
      </c>
      <c r="I854" s="1"/>
      <c r="J854" s="1"/>
    </row>
    <row r="855" ht="47.25">
      <c r="A855" s="8" t="s">
        <v>551</v>
      </c>
      <c r="B855" s="9" t="s">
        <v>38</v>
      </c>
      <c r="C855" s="8"/>
      <c r="D855" s="8"/>
      <c r="E855" s="20" t="s">
        <v>39</v>
      </c>
      <c r="F855" s="21">
        <f t="shared" si="120"/>
        <v>100000</v>
      </c>
      <c r="G855" s="21">
        <f t="shared" si="121"/>
        <v>0</v>
      </c>
      <c r="H855" s="21">
        <f t="shared" si="122"/>
        <v>0</v>
      </c>
      <c r="I855" s="1"/>
      <c r="J855" s="1"/>
    </row>
    <row r="856">
      <c r="A856" s="8" t="s">
        <v>551</v>
      </c>
      <c r="B856" s="9">
        <v>600</v>
      </c>
      <c r="C856" s="8" t="s">
        <v>220</v>
      </c>
      <c r="D856" s="8" t="s">
        <v>52</v>
      </c>
      <c r="E856" s="20" t="s">
        <v>492</v>
      </c>
      <c r="F856" s="21">
        <v>100000</v>
      </c>
      <c r="G856" s="21"/>
      <c r="H856" s="21"/>
      <c r="I856" s="1"/>
    </row>
    <row r="857" s="15" customFormat="1">
      <c r="A857" s="16" t="s">
        <v>553</v>
      </c>
      <c r="B857" s="17"/>
      <c r="C857" s="16"/>
      <c r="D857" s="16"/>
      <c r="E857" s="18" t="s">
        <v>41</v>
      </c>
      <c r="F857" s="19">
        <f>F858+F886+F902+F935+F954</f>
        <v>6894146.7999999998</v>
      </c>
      <c r="G857" s="19">
        <f>G858+G886+G902+G935+G954</f>
        <v>7250229.7000000002</v>
      </c>
      <c r="H857" s="19">
        <f>H858+H886+H902+H935+H954</f>
        <v>7619192.1000000006</v>
      </c>
      <c r="I857" s="15"/>
      <c r="J857" s="15"/>
    </row>
    <row r="858" ht="47.25">
      <c r="A858" s="8" t="s">
        <v>554</v>
      </c>
      <c r="B858" s="9"/>
      <c r="C858" s="8"/>
      <c r="D858" s="8"/>
      <c r="E858" s="20" t="s">
        <v>555</v>
      </c>
      <c r="F858" s="21">
        <f>F859+F862+F865+F868+F873+F876+F879</f>
        <v>4170082.1000000001</v>
      </c>
      <c r="G858" s="21">
        <f>G859+G862+G865+G868+G873+G876+G879</f>
        <v>4767290.6999999993</v>
      </c>
      <c r="H858" s="21">
        <f>H859+H862+H865+H868+H873+H876+H879</f>
        <v>4649446.5999999996</v>
      </c>
      <c r="I858" s="1"/>
      <c r="J858" s="1"/>
    </row>
    <row r="859" ht="31.5">
      <c r="A859" s="8" t="s">
        <v>556</v>
      </c>
      <c r="B859" s="9"/>
      <c r="C859" s="8"/>
      <c r="D859" s="8"/>
      <c r="E859" s="20" t="s">
        <v>557</v>
      </c>
      <c r="F859" s="21">
        <f t="shared" ref="F859:F866" si="123">F860</f>
        <v>161958.5</v>
      </c>
      <c r="G859" s="21">
        <f t="shared" ref="G859:G866" si="124">G860</f>
        <v>681859.90000000002</v>
      </c>
      <c r="H859" s="21">
        <f t="shared" ref="H859:H866" si="125">H860</f>
        <v>554119</v>
      </c>
      <c r="I859" s="1"/>
      <c r="J859" s="1"/>
    </row>
    <row r="860" ht="31.5">
      <c r="A860" s="8" t="s">
        <v>556</v>
      </c>
      <c r="B860" s="9" t="s">
        <v>46</v>
      </c>
      <c r="C860" s="8"/>
      <c r="D860" s="8"/>
      <c r="E860" s="20" t="s">
        <v>47</v>
      </c>
      <c r="F860" s="21">
        <f t="shared" si="123"/>
        <v>161958.5</v>
      </c>
      <c r="G860" s="21">
        <f t="shared" si="124"/>
        <v>681859.90000000002</v>
      </c>
      <c r="H860" s="21">
        <f t="shared" si="125"/>
        <v>554119</v>
      </c>
      <c r="I860" s="1"/>
      <c r="J860" s="1"/>
    </row>
    <row r="861">
      <c r="A861" s="8" t="s">
        <v>556</v>
      </c>
      <c r="B861" s="9">
        <v>200</v>
      </c>
      <c r="C861" s="8" t="s">
        <v>220</v>
      </c>
      <c r="D861" s="8" t="s">
        <v>52</v>
      </c>
      <c r="E861" s="20" t="s">
        <v>492</v>
      </c>
      <c r="F861" s="21">
        <v>161958.5</v>
      </c>
      <c r="G861" s="21">
        <v>681859.90000000002</v>
      </c>
      <c r="H861" s="21">
        <v>554119</v>
      </c>
      <c r="I861" s="1"/>
      <c r="J861" s="1"/>
    </row>
    <row r="862" ht="31.5">
      <c r="A862" s="8" t="s">
        <v>558</v>
      </c>
      <c r="B862" s="9"/>
      <c r="C862" s="8"/>
      <c r="D862" s="8"/>
      <c r="E862" s="20" t="s">
        <v>559</v>
      </c>
      <c r="F862" s="21">
        <f t="shared" si="123"/>
        <v>3386250.7999999998</v>
      </c>
      <c r="G862" s="21">
        <f t="shared" si="124"/>
        <v>3540319.1999999997</v>
      </c>
      <c r="H862" s="21">
        <f t="shared" si="125"/>
        <v>3550216</v>
      </c>
      <c r="I862" s="1"/>
      <c r="J862" s="1"/>
    </row>
    <row r="863" ht="31.5">
      <c r="A863" s="8" t="s">
        <v>558</v>
      </c>
      <c r="B863" s="9" t="s">
        <v>46</v>
      </c>
      <c r="C863" s="8"/>
      <c r="D863" s="8"/>
      <c r="E863" s="20" t="s">
        <v>47</v>
      </c>
      <c r="F863" s="21">
        <f t="shared" si="123"/>
        <v>3386250.7999999998</v>
      </c>
      <c r="G863" s="21">
        <f t="shared" si="124"/>
        <v>3540319.1999999997</v>
      </c>
      <c r="H863" s="21">
        <f t="shared" si="125"/>
        <v>3550216</v>
      </c>
      <c r="I863" s="1"/>
      <c r="J863" s="1"/>
    </row>
    <row r="864">
      <c r="A864" s="8" t="s">
        <v>558</v>
      </c>
      <c r="B864" s="9">
        <v>200</v>
      </c>
      <c r="C864" s="8" t="s">
        <v>220</v>
      </c>
      <c r="D864" s="8" t="s">
        <v>52</v>
      </c>
      <c r="E864" s="20" t="s">
        <v>492</v>
      </c>
      <c r="F864" s="21">
        <v>3386250.7999999998</v>
      </c>
      <c r="G864" s="21">
        <v>3540319.1999999997</v>
      </c>
      <c r="H864" s="21">
        <v>3550216</v>
      </c>
      <c r="I864" s="1"/>
      <c r="J864" s="1"/>
    </row>
    <row r="865" ht="31.5">
      <c r="A865" s="8" t="s">
        <v>560</v>
      </c>
      <c r="B865" s="9"/>
      <c r="C865" s="8"/>
      <c r="D865" s="8"/>
      <c r="E865" s="20" t="s">
        <v>561</v>
      </c>
      <c r="F865" s="21">
        <f t="shared" si="123"/>
        <v>63597.900000000001</v>
      </c>
      <c r="G865" s="21">
        <f t="shared" si="124"/>
        <v>52215.800000000003</v>
      </c>
      <c r="H865" s="21">
        <f t="shared" si="125"/>
        <v>52215.800000000003</v>
      </c>
      <c r="I865" s="1"/>
      <c r="J865" s="1"/>
    </row>
    <row r="866" ht="31.5">
      <c r="A866" s="8" t="s">
        <v>560</v>
      </c>
      <c r="B866" s="9" t="s">
        <v>46</v>
      </c>
      <c r="C866" s="8"/>
      <c r="D866" s="8"/>
      <c r="E866" s="20" t="s">
        <v>47</v>
      </c>
      <c r="F866" s="21">
        <f t="shared" si="123"/>
        <v>63597.900000000001</v>
      </c>
      <c r="G866" s="21">
        <f t="shared" si="124"/>
        <v>52215.800000000003</v>
      </c>
      <c r="H866" s="21">
        <f t="shared" si="125"/>
        <v>52215.800000000003</v>
      </c>
      <c r="I866" s="1"/>
      <c r="J866" s="1"/>
    </row>
    <row r="867">
      <c r="A867" s="8" t="s">
        <v>560</v>
      </c>
      <c r="B867" s="9">
        <v>200</v>
      </c>
      <c r="C867" s="8" t="s">
        <v>220</v>
      </c>
      <c r="D867" s="8" t="s">
        <v>52</v>
      </c>
      <c r="E867" s="20" t="s">
        <v>492</v>
      </c>
      <c r="F867" s="21">
        <v>63597.900000000001</v>
      </c>
      <c r="G867" s="21">
        <v>52215.800000000003</v>
      </c>
      <c r="H867" s="21">
        <v>52215.800000000003</v>
      </c>
      <c r="I867" s="1"/>
      <c r="J867" s="1"/>
    </row>
    <row r="868" ht="47.25">
      <c r="A868" s="8" t="s">
        <v>562</v>
      </c>
      <c r="B868" s="9"/>
      <c r="C868" s="8"/>
      <c r="D868" s="8"/>
      <c r="E868" s="20" t="s">
        <v>563</v>
      </c>
      <c r="F868" s="21">
        <f>F869+F871</f>
        <v>157318.70000000001</v>
      </c>
      <c r="G868" s="21">
        <f>G869+G871</f>
        <v>89048.600000000006</v>
      </c>
      <c r="H868" s="21">
        <f>H869+H871</f>
        <v>89048.600000000006</v>
      </c>
      <c r="I868" s="1"/>
      <c r="J868" s="1"/>
    </row>
    <row r="869" ht="31.5">
      <c r="A869" s="8" t="s">
        <v>562</v>
      </c>
      <c r="B869" s="9" t="s">
        <v>46</v>
      </c>
      <c r="C869" s="8"/>
      <c r="D869" s="8"/>
      <c r="E869" s="20" t="s">
        <v>47</v>
      </c>
      <c r="F869" s="21">
        <f>F870</f>
        <v>157271.70000000001</v>
      </c>
      <c r="G869" s="21">
        <f>G870</f>
        <v>89001.600000000006</v>
      </c>
      <c r="H869" s="21">
        <f>H870</f>
        <v>89002.300000000003</v>
      </c>
      <c r="I869" s="1"/>
      <c r="J869" s="1"/>
    </row>
    <row r="870">
      <c r="A870" s="8" t="s">
        <v>562</v>
      </c>
      <c r="B870" s="9">
        <v>200</v>
      </c>
      <c r="C870" s="8" t="s">
        <v>220</v>
      </c>
      <c r="D870" s="8" t="s">
        <v>52</v>
      </c>
      <c r="E870" s="20" t="s">
        <v>492</v>
      </c>
      <c r="F870" s="21">
        <v>157271.70000000001</v>
      </c>
      <c r="G870" s="21">
        <v>89001.600000000006</v>
      </c>
      <c r="H870" s="21">
        <v>89002.300000000003</v>
      </c>
      <c r="I870" s="1"/>
      <c r="J870" s="1"/>
    </row>
    <row r="871">
      <c r="A871" s="8" t="s">
        <v>562</v>
      </c>
      <c r="B871" s="9" t="s">
        <v>32</v>
      </c>
      <c r="C871" s="8"/>
      <c r="D871" s="8"/>
      <c r="E871" s="20" t="s">
        <v>33</v>
      </c>
      <c r="F871" s="21">
        <f>F872</f>
        <v>47</v>
      </c>
      <c r="G871" s="21">
        <f>G872</f>
        <v>47</v>
      </c>
      <c r="H871" s="21">
        <f>H872</f>
        <v>46.299999999999997</v>
      </c>
      <c r="I871" s="1"/>
      <c r="J871" s="1"/>
    </row>
    <row r="872">
      <c r="A872" s="8" t="s">
        <v>562</v>
      </c>
      <c r="B872" s="9">
        <v>800</v>
      </c>
      <c r="C872" s="8" t="s">
        <v>220</v>
      </c>
      <c r="D872" s="8" t="s">
        <v>52</v>
      </c>
      <c r="E872" s="20" t="s">
        <v>492</v>
      </c>
      <c r="F872" s="21">
        <v>47</v>
      </c>
      <c r="G872" s="21">
        <v>47</v>
      </c>
      <c r="H872" s="21">
        <v>46.299999999999997</v>
      </c>
      <c r="I872" s="1"/>
      <c r="J872" s="1"/>
    </row>
    <row r="873" ht="63">
      <c r="A873" s="8" t="s">
        <v>564</v>
      </c>
      <c r="B873" s="9"/>
      <c r="C873" s="8"/>
      <c r="D873" s="8"/>
      <c r="E873" s="20" t="s">
        <v>565</v>
      </c>
      <c r="F873" s="21">
        <f t="shared" ref="F873:F877" si="126">F874</f>
        <v>182137.20000000001</v>
      </c>
      <c r="G873" s="21">
        <f t="shared" ref="G873:G877" si="127">G874</f>
        <v>182137.20000000001</v>
      </c>
      <c r="H873" s="21">
        <f t="shared" ref="H873:H877" si="128">H874</f>
        <v>182137.20000000001</v>
      </c>
      <c r="I873" s="1"/>
      <c r="J873" s="1"/>
    </row>
    <row r="874" ht="31.5">
      <c r="A874" s="8" t="s">
        <v>564</v>
      </c>
      <c r="B874" s="9" t="s">
        <v>46</v>
      </c>
      <c r="C874" s="8"/>
      <c r="D874" s="8"/>
      <c r="E874" s="20" t="s">
        <v>47</v>
      </c>
      <c r="F874" s="21">
        <f t="shared" si="126"/>
        <v>182137.20000000001</v>
      </c>
      <c r="G874" s="21">
        <f t="shared" si="127"/>
        <v>182137.20000000001</v>
      </c>
      <c r="H874" s="21">
        <f t="shared" si="128"/>
        <v>182137.20000000001</v>
      </c>
      <c r="I874" s="1"/>
      <c r="J874" s="1"/>
    </row>
    <row r="875">
      <c r="A875" s="8" t="s">
        <v>564</v>
      </c>
      <c r="B875" s="9">
        <v>200</v>
      </c>
      <c r="C875" s="8" t="s">
        <v>220</v>
      </c>
      <c r="D875" s="8" t="s">
        <v>52</v>
      </c>
      <c r="E875" s="20" t="s">
        <v>492</v>
      </c>
      <c r="F875" s="21">
        <v>182137.20000000001</v>
      </c>
      <c r="G875" s="21">
        <v>182137.20000000001</v>
      </c>
      <c r="H875" s="21">
        <v>182137.20000000001</v>
      </c>
      <c r="I875" s="1"/>
      <c r="J875" s="1"/>
    </row>
    <row r="876" ht="47.25">
      <c r="A876" s="8" t="s">
        <v>566</v>
      </c>
      <c r="B876" s="9"/>
      <c r="C876" s="8"/>
      <c r="D876" s="8"/>
      <c r="E876" s="20" t="s">
        <v>567</v>
      </c>
      <c r="F876" s="21">
        <f t="shared" si="126"/>
        <v>125878.29999999999</v>
      </c>
      <c r="G876" s="21">
        <f t="shared" si="127"/>
        <v>126375</v>
      </c>
      <c r="H876" s="21">
        <f t="shared" si="128"/>
        <v>126375</v>
      </c>
      <c r="I876" s="1"/>
      <c r="J876" s="1"/>
    </row>
    <row r="877" ht="31.5">
      <c r="A877" s="8" t="s">
        <v>566</v>
      </c>
      <c r="B877" s="9" t="s">
        <v>46</v>
      </c>
      <c r="C877" s="8"/>
      <c r="D877" s="8"/>
      <c r="E877" s="20" t="s">
        <v>47</v>
      </c>
      <c r="F877" s="21">
        <f t="shared" si="126"/>
        <v>125878.29999999999</v>
      </c>
      <c r="G877" s="21">
        <f t="shared" si="127"/>
        <v>126375</v>
      </c>
      <c r="H877" s="21">
        <f t="shared" si="128"/>
        <v>126375</v>
      </c>
      <c r="I877" s="1"/>
      <c r="J877" s="1"/>
    </row>
    <row r="878">
      <c r="A878" s="8" t="s">
        <v>566</v>
      </c>
      <c r="B878" s="9">
        <v>200</v>
      </c>
      <c r="C878" s="8" t="s">
        <v>220</v>
      </c>
      <c r="D878" s="8" t="s">
        <v>52</v>
      </c>
      <c r="E878" s="20" t="s">
        <v>492</v>
      </c>
      <c r="F878" s="21">
        <v>125878.29999999999</v>
      </c>
      <c r="G878" s="21">
        <v>126375</v>
      </c>
      <c r="H878" s="21">
        <v>126375</v>
      </c>
      <c r="I878" s="1"/>
      <c r="J878" s="1"/>
    </row>
    <row r="879" ht="47.25">
      <c r="A879" s="8" t="s">
        <v>568</v>
      </c>
      <c r="B879" s="9"/>
      <c r="C879" s="8"/>
      <c r="D879" s="8"/>
      <c r="E879" s="20" t="s">
        <v>132</v>
      </c>
      <c r="F879" s="21">
        <f>F880+F882+F884</f>
        <v>92940.700000000012</v>
      </c>
      <c r="G879" s="21">
        <f>G880+G882+G884</f>
        <v>95335.000000000015</v>
      </c>
      <c r="H879" s="21">
        <f>H880+H882+H884</f>
        <v>95335.000000000015</v>
      </c>
      <c r="I879" s="1"/>
      <c r="J879" s="1"/>
    </row>
    <row r="880" ht="94.5">
      <c r="A880" s="8" t="s">
        <v>568</v>
      </c>
      <c r="B880" s="9" t="s">
        <v>133</v>
      </c>
      <c r="C880" s="8"/>
      <c r="D880" s="8"/>
      <c r="E880" s="20" t="s">
        <v>134</v>
      </c>
      <c r="F880" s="21">
        <f>F881</f>
        <v>84956.800000000003</v>
      </c>
      <c r="G880" s="21">
        <f>G881</f>
        <v>87351.100000000006</v>
      </c>
      <c r="H880" s="21">
        <f>H881</f>
        <v>87351.100000000006</v>
      </c>
      <c r="I880" s="1"/>
      <c r="J880" s="1"/>
    </row>
    <row r="881">
      <c r="A881" s="8" t="s">
        <v>568</v>
      </c>
      <c r="B881" s="9">
        <v>100</v>
      </c>
      <c r="C881" s="8" t="s">
        <v>220</v>
      </c>
      <c r="D881" s="8" t="s">
        <v>52</v>
      </c>
      <c r="E881" s="20" t="s">
        <v>492</v>
      </c>
      <c r="F881" s="21">
        <v>84956.800000000003</v>
      </c>
      <c r="G881" s="21">
        <v>87351.100000000006</v>
      </c>
      <c r="H881" s="21">
        <v>87351.100000000006</v>
      </c>
      <c r="I881" s="1"/>
      <c r="J881" s="1"/>
    </row>
    <row r="882" ht="31.5">
      <c r="A882" s="8" t="s">
        <v>568</v>
      </c>
      <c r="B882" s="9" t="s">
        <v>46</v>
      </c>
      <c r="C882" s="8"/>
      <c r="D882" s="8"/>
      <c r="E882" s="20" t="s">
        <v>47</v>
      </c>
      <c r="F882" s="21">
        <f>F883</f>
        <v>7880.6000000000004</v>
      </c>
      <c r="G882" s="21">
        <f>G883</f>
        <v>7880.6000000000004</v>
      </c>
      <c r="H882" s="21">
        <f>H883</f>
        <v>7880.6000000000004</v>
      </c>
      <c r="I882" s="1"/>
      <c r="J882" s="1"/>
    </row>
    <row r="883">
      <c r="A883" s="8" t="s">
        <v>568</v>
      </c>
      <c r="B883" s="9">
        <v>200</v>
      </c>
      <c r="C883" s="8" t="s">
        <v>220</v>
      </c>
      <c r="D883" s="8" t="s">
        <v>52</v>
      </c>
      <c r="E883" s="20" t="s">
        <v>492</v>
      </c>
      <c r="F883" s="21">
        <v>7880.6000000000004</v>
      </c>
      <c r="G883" s="21">
        <v>7880.6000000000004</v>
      </c>
      <c r="H883" s="21">
        <v>7880.6000000000004</v>
      </c>
      <c r="I883" s="1"/>
      <c r="J883" s="1"/>
    </row>
    <row r="884">
      <c r="A884" s="8" t="s">
        <v>568</v>
      </c>
      <c r="B884" s="9" t="s">
        <v>32</v>
      </c>
      <c r="C884" s="8"/>
      <c r="D884" s="8"/>
      <c r="E884" s="20" t="s">
        <v>33</v>
      </c>
      <c r="F884" s="21">
        <f>F885</f>
        <v>103.3</v>
      </c>
      <c r="G884" s="21">
        <f>G885</f>
        <v>103.3</v>
      </c>
      <c r="H884" s="21">
        <f>H885</f>
        <v>103.3</v>
      </c>
      <c r="I884" s="1"/>
      <c r="J884" s="1"/>
    </row>
    <row r="885">
      <c r="A885" s="8" t="s">
        <v>568</v>
      </c>
      <c r="B885" s="9">
        <v>800</v>
      </c>
      <c r="C885" s="8" t="s">
        <v>220</v>
      </c>
      <c r="D885" s="8" t="s">
        <v>52</v>
      </c>
      <c r="E885" s="20" t="s">
        <v>492</v>
      </c>
      <c r="F885" s="21">
        <v>103.3</v>
      </c>
      <c r="G885" s="21">
        <v>103.3</v>
      </c>
      <c r="H885" s="21">
        <v>103.3</v>
      </c>
      <c r="I885" s="1"/>
      <c r="J885" s="1"/>
    </row>
    <row r="886" ht="63">
      <c r="A886" s="8" t="s">
        <v>569</v>
      </c>
      <c r="B886" s="9"/>
      <c r="C886" s="8"/>
      <c r="D886" s="8"/>
      <c r="E886" s="20" t="s">
        <v>570</v>
      </c>
      <c r="F886" s="21">
        <f>F887+F890+F893+F896+F899</f>
        <v>565209</v>
      </c>
      <c r="G886" s="21">
        <f>G887+G890+G893+G896+G899</f>
        <v>531636.89999999991</v>
      </c>
      <c r="H886" s="21">
        <f>H887+H890+H893+H896+H899</f>
        <v>413497.29999999999</v>
      </c>
      <c r="I886" s="1"/>
      <c r="J886" s="1"/>
    </row>
    <row r="887">
      <c r="A887" s="8" t="s">
        <v>571</v>
      </c>
      <c r="B887" s="9"/>
      <c r="C887" s="8"/>
      <c r="D887" s="8"/>
      <c r="E887" s="20" t="s">
        <v>572</v>
      </c>
      <c r="F887" s="21">
        <f t="shared" ref="F887:F900" si="129">F888</f>
        <v>119840.39999999999</v>
      </c>
      <c r="G887" s="21">
        <f t="shared" ref="G887:G900" si="130">G888</f>
        <v>118139.60000000001</v>
      </c>
      <c r="H887" s="21">
        <f t="shared" ref="H887:H900" si="131">H888</f>
        <v>0</v>
      </c>
      <c r="I887" s="1"/>
      <c r="J887" s="1"/>
    </row>
    <row r="888" ht="47.25">
      <c r="A888" s="8" t="s">
        <v>571</v>
      </c>
      <c r="B888" s="9" t="s">
        <v>38</v>
      </c>
      <c r="C888" s="8"/>
      <c r="D888" s="8"/>
      <c r="E888" s="20" t="s">
        <v>39</v>
      </c>
      <c r="F888" s="21">
        <f t="shared" si="129"/>
        <v>119840.39999999999</v>
      </c>
      <c r="G888" s="21">
        <f t="shared" si="130"/>
        <v>118139.60000000001</v>
      </c>
      <c r="H888" s="21">
        <f t="shared" si="131"/>
        <v>0</v>
      </c>
      <c r="I888" s="1"/>
      <c r="J888" s="1"/>
    </row>
    <row r="889">
      <c r="A889" s="8" t="s">
        <v>571</v>
      </c>
      <c r="B889" s="9">
        <v>600</v>
      </c>
      <c r="C889" s="8" t="s">
        <v>220</v>
      </c>
      <c r="D889" s="8" t="s">
        <v>52</v>
      </c>
      <c r="E889" s="20" t="s">
        <v>492</v>
      </c>
      <c r="F889" s="21">
        <v>119840.39999999999</v>
      </c>
      <c r="G889" s="21">
        <v>118139.60000000001</v>
      </c>
      <c r="H889" s="21"/>
      <c r="I889" s="1"/>
      <c r="J889" s="1"/>
    </row>
    <row r="890" ht="31.5">
      <c r="A890" s="8" t="s">
        <v>573</v>
      </c>
      <c r="B890" s="9"/>
      <c r="C890" s="8"/>
      <c r="D890" s="8"/>
      <c r="E890" s="20" t="s">
        <v>574</v>
      </c>
      <c r="F890" s="21">
        <f t="shared" si="129"/>
        <v>13119.299999999999</v>
      </c>
      <c r="G890" s="21">
        <f t="shared" si="130"/>
        <v>0</v>
      </c>
      <c r="H890" s="21">
        <f t="shared" si="131"/>
        <v>0</v>
      </c>
      <c r="I890" s="1"/>
      <c r="J890" s="1"/>
    </row>
    <row r="891" ht="31.5">
      <c r="A891" s="8" t="s">
        <v>573</v>
      </c>
      <c r="B891" s="9" t="s">
        <v>46</v>
      </c>
      <c r="C891" s="8"/>
      <c r="D891" s="8"/>
      <c r="E891" s="20" t="s">
        <v>47</v>
      </c>
      <c r="F891" s="21">
        <f t="shared" si="129"/>
        <v>13119.299999999999</v>
      </c>
      <c r="G891" s="21">
        <f t="shared" si="130"/>
        <v>0</v>
      </c>
      <c r="H891" s="21">
        <f t="shared" si="131"/>
        <v>0</v>
      </c>
      <c r="I891" s="1"/>
      <c r="J891" s="1"/>
    </row>
    <row r="892">
      <c r="A892" s="8" t="s">
        <v>573</v>
      </c>
      <c r="B892" s="9">
        <v>200</v>
      </c>
      <c r="C892" s="8" t="s">
        <v>220</v>
      </c>
      <c r="D892" s="8" t="s">
        <v>52</v>
      </c>
      <c r="E892" s="20" t="s">
        <v>492</v>
      </c>
      <c r="F892" s="21">
        <v>13119.299999999999</v>
      </c>
      <c r="G892" s="21"/>
      <c r="H892" s="21"/>
      <c r="I892" s="1"/>
      <c r="J892" s="1"/>
    </row>
    <row r="893" ht="31.5">
      <c r="A893" s="8" t="s">
        <v>575</v>
      </c>
      <c r="B893" s="9"/>
      <c r="C893" s="8"/>
      <c r="D893" s="8"/>
      <c r="E893" s="20" t="s">
        <v>576</v>
      </c>
      <c r="F893" s="21">
        <f t="shared" si="129"/>
        <v>427457.20000000001</v>
      </c>
      <c r="G893" s="21">
        <f t="shared" si="130"/>
        <v>411131.09999999998</v>
      </c>
      <c r="H893" s="21">
        <f t="shared" si="131"/>
        <v>411359.29999999999</v>
      </c>
      <c r="I893" s="1"/>
      <c r="J893" s="1"/>
    </row>
    <row r="894" ht="47.25">
      <c r="A894" s="8" t="s">
        <v>575</v>
      </c>
      <c r="B894" s="9" t="s">
        <v>38</v>
      </c>
      <c r="C894" s="8"/>
      <c r="D894" s="8"/>
      <c r="E894" s="20" t="s">
        <v>39</v>
      </c>
      <c r="F894" s="21">
        <f t="shared" si="129"/>
        <v>427457.20000000001</v>
      </c>
      <c r="G894" s="21">
        <f t="shared" si="130"/>
        <v>411131.09999999998</v>
      </c>
      <c r="H894" s="21">
        <f t="shared" si="131"/>
        <v>411359.29999999999</v>
      </c>
      <c r="I894" s="1"/>
      <c r="J894" s="1"/>
    </row>
    <row r="895">
      <c r="A895" s="8" t="s">
        <v>575</v>
      </c>
      <c r="B895" s="9">
        <v>600</v>
      </c>
      <c r="C895" s="8" t="s">
        <v>220</v>
      </c>
      <c r="D895" s="8" t="s">
        <v>52</v>
      </c>
      <c r="E895" s="20" t="s">
        <v>492</v>
      </c>
      <c r="F895" s="21">
        <v>427457.20000000001</v>
      </c>
      <c r="G895" s="21">
        <v>411131.09999999998</v>
      </c>
      <c r="H895" s="21">
        <v>411359.29999999999</v>
      </c>
      <c r="I895" s="1"/>
      <c r="J895" s="1"/>
    </row>
    <row r="896">
      <c r="A896" s="8" t="s">
        <v>577</v>
      </c>
      <c r="B896" s="9"/>
      <c r="C896" s="8"/>
      <c r="D896" s="8"/>
      <c r="E896" s="20" t="s">
        <v>199</v>
      </c>
      <c r="F896" s="21">
        <f t="shared" si="129"/>
        <v>2189.5</v>
      </c>
      <c r="G896" s="21">
        <f t="shared" si="130"/>
        <v>0</v>
      </c>
      <c r="H896" s="21">
        <f t="shared" si="131"/>
        <v>0</v>
      </c>
      <c r="I896" s="1"/>
      <c r="J896" s="1"/>
    </row>
    <row r="897" ht="47.25">
      <c r="A897" s="8" t="s">
        <v>577</v>
      </c>
      <c r="B897" s="9" t="s">
        <v>38</v>
      </c>
      <c r="C897" s="8"/>
      <c r="D897" s="8"/>
      <c r="E897" s="20" t="s">
        <v>39</v>
      </c>
      <c r="F897" s="21">
        <f t="shared" si="129"/>
        <v>2189.5</v>
      </c>
      <c r="G897" s="21">
        <f t="shared" si="130"/>
        <v>0</v>
      </c>
      <c r="H897" s="21">
        <f t="shared" si="131"/>
        <v>0</v>
      </c>
      <c r="I897" s="1"/>
      <c r="J897" s="1"/>
    </row>
    <row r="898">
      <c r="A898" s="8" t="s">
        <v>577</v>
      </c>
      <c r="B898" s="9">
        <v>600</v>
      </c>
      <c r="C898" s="8" t="s">
        <v>220</v>
      </c>
      <c r="D898" s="8" t="s">
        <v>52</v>
      </c>
      <c r="E898" s="20" t="s">
        <v>492</v>
      </c>
      <c r="F898" s="21">
        <v>2189.5</v>
      </c>
      <c r="G898" s="21"/>
      <c r="H898" s="21"/>
      <c r="I898" s="1"/>
      <c r="J898" s="1"/>
    </row>
    <row r="899" ht="31.5">
      <c r="A899" s="8" t="s">
        <v>578</v>
      </c>
      <c r="B899" s="9"/>
      <c r="C899" s="8"/>
      <c r="D899" s="8"/>
      <c r="E899" s="20" t="s">
        <v>189</v>
      </c>
      <c r="F899" s="21">
        <f t="shared" si="129"/>
        <v>2602.5999999999999</v>
      </c>
      <c r="G899" s="21">
        <f t="shared" si="130"/>
        <v>2366.1999999999998</v>
      </c>
      <c r="H899" s="21">
        <f t="shared" si="131"/>
        <v>2138</v>
      </c>
      <c r="I899" s="1"/>
      <c r="J899" s="1"/>
    </row>
    <row r="900" ht="47.25">
      <c r="A900" s="8" t="s">
        <v>578</v>
      </c>
      <c r="B900" s="9" t="s">
        <v>38</v>
      </c>
      <c r="C900" s="8"/>
      <c r="D900" s="8"/>
      <c r="E900" s="20" t="s">
        <v>39</v>
      </c>
      <c r="F900" s="21">
        <f t="shared" si="129"/>
        <v>2602.5999999999999</v>
      </c>
      <c r="G900" s="21">
        <f t="shared" si="130"/>
        <v>2366.1999999999998</v>
      </c>
      <c r="H900" s="21">
        <f t="shared" si="131"/>
        <v>2138</v>
      </c>
      <c r="I900" s="1"/>
      <c r="J900" s="1"/>
    </row>
    <row r="901">
      <c r="A901" s="8" t="s">
        <v>578</v>
      </c>
      <c r="B901" s="9">
        <v>600</v>
      </c>
      <c r="C901" s="8" t="s">
        <v>220</v>
      </c>
      <c r="D901" s="8" t="s">
        <v>52</v>
      </c>
      <c r="E901" s="20" t="s">
        <v>492</v>
      </c>
      <c r="F901" s="21">
        <v>2602.5999999999999</v>
      </c>
      <c r="G901" s="21">
        <v>2366.1999999999998</v>
      </c>
      <c r="H901" s="21">
        <v>2138</v>
      </c>
      <c r="I901" s="1"/>
      <c r="J901" s="1"/>
    </row>
    <row r="902" ht="47.25">
      <c r="A902" s="8" t="s">
        <v>579</v>
      </c>
      <c r="B902" s="9"/>
      <c r="C902" s="8"/>
      <c r="D902" s="8"/>
      <c r="E902" s="20" t="s">
        <v>580</v>
      </c>
      <c r="F902" s="21">
        <f>F909+F914+F917+F920+F923+F926+F929+F932+F903+F906</f>
        <v>1052786</v>
      </c>
      <c r="G902" s="21">
        <f>G909+G914+G917+G920+G923+G926+G929+G932+G903+G906</f>
        <v>1412103.6000000003</v>
      </c>
      <c r="H902" s="21">
        <f>H909+H914+H917+H920+H923+H926+H929+H932+H903+H906</f>
        <v>1403938.9000000001</v>
      </c>
      <c r="I902" s="1"/>
      <c r="J902" s="1"/>
    </row>
    <row r="903">
      <c r="A903" s="8" t="s">
        <v>581</v>
      </c>
      <c r="B903" s="9"/>
      <c r="C903" s="8"/>
      <c r="D903" s="8"/>
      <c r="E903" s="20" t="s">
        <v>199</v>
      </c>
      <c r="F903" s="21">
        <f t="shared" ref="F903:F907" si="132">F904</f>
        <v>82.700000000000003</v>
      </c>
      <c r="G903" s="21">
        <f t="shared" ref="G903:G907" si="133">G904</f>
        <v>0</v>
      </c>
      <c r="H903" s="21">
        <f t="shared" ref="H903:H907" si="134">H904</f>
        <v>0</v>
      </c>
      <c r="I903" s="1"/>
    </row>
    <row r="904" ht="47.25">
      <c r="A904" s="8" t="s">
        <v>581</v>
      </c>
      <c r="B904" s="9" t="s">
        <v>38</v>
      </c>
      <c r="C904" s="8"/>
      <c r="D904" s="8"/>
      <c r="E904" s="20" t="s">
        <v>39</v>
      </c>
      <c r="F904" s="21">
        <f t="shared" si="132"/>
        <v>82.700000000000003</v>
      </c>
      <c r="G904" s="21">
        <f t="shared" si="133"/>
        <v>0</v>
      </c>
      <c r="H904" s="21">
        <f t="shared" si="134"/>
        <v>0</v>
      </c>
      <c r="I904" s="1"/>
    </row>
    <row r="905" ht="31.5">
      <c r="A905" s="8" t="s">
        <v>581</v>
      </c>
      <c r="B905" s="9">
        <v>600</v>
      </c>
      <c r="C905" s="8" t="s">
        <v>296</v>
      </c>
      <c r="D905" s="8" t="s">
        <v>286</v>
      </c>
      <c r="E905" s="20" t="s">
        <v>582</v>
      </c>
      <c r="F905" s="21">
        <v>82.700000000000003</v>
      </c>
      <c r="G905" s="21"/>
      <c r="H905" s="21"/>
      <c r="I905" s="1"/>
      <c r="J905" s="1"/>
    </row>
    <row r="906" ht="31.5">
      <c r="A906" s="8" t="s">
        <v>583</v>
      </c>
      <c r="B906" s="9"/>
      <c r="C906" s="8"/>
      <c r="D906" s="8"/>
      <c r="E906" s="20" t="s">
        <v>189</v>
      </c>
      <c r="F906" s="21">
        <f t="shared" si="132"/>
        <v>106.3</v>
      </c>
      <c r="G906" s="21">
        <f t="shared" si="133"/>
        <v>106.3</v>
      </c>
      <c r="H906" s="21">
        <f t="shared" si="134"/>
        <v>106.3</v>
      </c>
      <c r="I906" s="1"/>
    </row>
    <row r="907" ht="47.25">
      <c r="A907" s="8" t="s">
        <v>583</v>
      </c>
      <c r="B907" s="9" t="s">
        <v>38</v>
      </c>
      <c r="C907" s="8"/>
      <c r="D907" s="8"/>
      <c r="E907" s="20" t="s">
        <v>39</v>
      </c>
      <c r="F907" s="21">
        <f t="shared" si="132"/>
        <v>106.3</v>
      </c>
      <c r="G907" s="21">
        <f t="shared" si="133"/>
        <v>106.3</v>
      </c>
      <c r="H907" s="21">
        <f t="shared" si="134"/>
        <v>106.3</v>
      </c>
      <c r="I907" s="1"/>
    </row>
    <row r="908" ht="31.5">
      <c r="A908" s="8" t="s">
        <v>583</v>
      </c>
      <c r="B908" s="9">
        <v>600</v>
      </c>
      <c r="C908" s="8" t="s">
        <v>296</v>
      </c>
      <c r="D908" s="8" t="s">
        <v>286</v>
      </c>
      <c r="E908" s="20" t="s">
        <v>582</v>
      </c>
      <c r="F908" s="21">
        <v>106.3</v>
      </c>
      <c r="G908" s="21">
        <v>106.3</v>
      </c>
      <c r="H908" s="21">
        <v>106.3</v>
      </c>
      <c r="I908" s="1"/>
    </row>
    <row r="909" ht="31.5">
      <c r="A909" s="8" t="s">
        <v>584</v>
      </c>
      <c r="B909" s="9"/>
      <c r="C909" s="8"/>
      <c r="D909" s="8"/>
      <c r="E909" s="20" t="s">
        <v>585</v>
      </c>
      <c r="F909" s="21">
        <f>F910+F912</f>
        <v>642834.80000000005</v>
      </c>
      <c r="G909" s="21">
        <f>G910+G912</f>
        <v>971042.80000000005</v>
      </c>
      <c r="H909" s="21">
        <f>H910+H912</f>
        <v>971042.79999999993</v>
      </c>
      <c r="I909" s="1"/>
      <c r="J909" s="1"/>
    </row>
    <row r="910" ht="31.5">
      <c r="A910" s="8" t="s">
        <v>584</v>
      </c>
      <c r="B910" s="9" t="s">
        <v>46</v>
      </c>
      <c r="C910" s="8"/>
      <c r="D910" s="8"/>
      <c r="E910" s="20" t="s">
        <v>47</v>
      </c>
      <c r="F910" s="21">
        <f>F911</f>
        <v>642649.10000000009</v>
      </c>
      <c r="G910" s="21">
        <f>G911</f>
        <v>970942.5</v>
      </c>
      <c r="H910" s="21">
        <f>H911</f>
        <v>970982.69999999995</v>
      </c>
      <c r="I910" s="1"/>
      <c r="J910" s="1"/>
    </row>
    <row r="911">
      <c r="A911" s="8" t="s">
        <v>584</v>
      </c>
      <c r="B911" s="9">
        <v>200</v>
      </c>
      <c r="C911" s="8" t="s">
        <v>286</v>
      </c>
      <c r="D911" s="8" t="s">
        <v>85</v>
      </c>
      <c r="E911" s="20" t="s">
        <v>487</v>
      </c>
      <c r="F911" s="21">
        <v>642649.10000000009</v>
      </c>
      <c r="G911" s="21">
        <v>970942.5</v>
      </c>
      <c r="H911" s="21">
        <v>970982.69999999995</v>
      </c>
      <c r="I911" s="1"/>
      <c r="J911" s="1"/>
    </row>
    <row r="912">
      <c r="A912" s="8" t="s">
        <v>584</v>
      </c>
      <c r="B912" s="9" t="s">
        <v>32</v>
      </c>
      <c r="C912" s="8"/>
      <c r="D912" s="8"/>
      <c r="E912" s="20" t="s">
        <v>33</v>
      </c>
      <c r="F912" s="21">
        <f>F913</f>
        <v>185.69999999999999</v>
      </c>
      <c r="G912" s="21">
        <f>G913</f>
        <v>100.3</v>
      </c>
      <c r="H912" s="21">
        <f>H913</f>
        <v>60.100000000000001</v>
      </c>
      <c r="I912" s="1"/>
      <c r="J912" s="1"/>
    </row>
    <row r="913">
      <c r="A913" s="8" t="s">
        <v>584</v>
      </c>
      <c r="B913" s="9">
        <v>800</v>
      </c>
      <c r="C913" s="8" t="s">
        <v>286</v>
      </c>
      <c r="D913" s="8" t="s">
        <v>85</v>
      </c>
      <c r="E913" s="20" t="s">
        <v>487</v>
      </c>
      <c r="F913" s="21">
        <v>185.69999999999999</v>
      </c>
      <c r="G913" s="21">
        <v>100.3</v>
      </c>
      <c r="H913" s="21">
        <v>60.100000000000001</v>
      </c>
      <c r="I913" s="1"/>
      <c r="J913" s="1"/>
    </row>
    <row r="914" ht="47.25">
      <c r="A914" s="8" t="s">
        <v>586</v>
      </c>
      <c r="B914" s="9"/>
      <c r="C914" s="8"/>
      <c r="D914" s="8"/>
      <c r="E914" s="20" t="s">
        <v>587</v>
      </c>
      <c r="F914" s="21">
        <f t="shared" ref="F914:F933" si="135">F915</f>
        <v>54362.099999999999</v>
      </c>
      <c r="G914" s="21">
        <f t="shared" ref="G914:G933" si="136">G915</f>
        <v>54362.099999999999</v>
      </c>
      <c r="H914" s="21">
        <f t="shared" ref="H914:H933" si="137">H915</f>
        <v>54362.099999999999</v>
      </c>
      <c r="I914" s="1"/>
      <c r="J914" s="1"/>
    </row>
    <row r="915" ht="31.5">
      <c r="A915" s="8" t="s">
        <v>586</v>
      </c>
      <c r="B915" s="9" t="s">
        <v>46</v>
      </c>
      <c r="C915" s="8"/>
      <c r="D915" s="8"/>
      <c r="E915" s="20" t="s">
        <v>47</v>
      </c>
      <c r="F915" s="21">
        <f t="shared" si="135"/>
        <v>54362.099999999999</v>
      </c>
      <c r="G915" s="21">
        <f t="shared" si="136"/>
        <v>54362.099999999999</v>
      </c>
      <c r="H915" s="21">
        <f t="shared" si="137"/>
        <v>54362.099999999999</v>
      </c>
      <c r="I915" s="1"/>
      <c r="J915" s="1"/>
    </row>
    <row r="916">
      <c r="A916" s="8" t="s">
        <v>586</v>
      </c>
      <c r="B916" s="9">
        <v>200</v>
      </c>
      <c r="C916" s="8" t="s">
        <v>286</v>
      </c>
      <c r="D916" s="8" t="s">
        <v>85</v>
      </c>
      <c r="E916" s="20" t="s">
        <v>487</v>
      </c>
      <c r="F916" s="21">
        <v>54362.099999999999</v>
      </c>
      <c r="G916" s="21">
        <v>54362.099999999999</v>
      </c>
      <c r="H916" s="21">
        <v>54362.099999999999</v>
      </c>
      <c r="I916" s="1"/>
      <c r="J916" s="1"/>
    </row>
    <row r="917" ht="47.25">
      <c r="A917" s="8" t="s">
        <v>588</v>
      </c>
      <c r="B917" s="9"/>
      <c r="C917" s="8"/>
      <c r="D917" s="8"/>
      <c r="E917" s="20" t="s">
        <v>589</v>
      </c>
      <c r="F917" s="21">
        <f t="shared" si="135"/>
        <v>83099.700000000012</v>
      </c>
      <c r="G917" s="21">
        <f t="shared" si="136"/>
        <v>123099.7</v>
      </c>
      <c r="H917" s="21">
        <f t="shared" si="137"/>
        <v>114935</v>
      </c>
      <c r="I917" s="1"/>
      <c r="J917" s="1"/>
    </row>
    <row r="918" ht="31.5">
      <c r="A918" s="8" t="s">
        <v>588</v>
      </c>
      <c r="B918" s="9" t="s">
        <v>46</v>
      </c>
      <c r="C918" s="8"/>
      <c r="D918" s="8"/>
      <c r="E918" s="20" t="s">
        <v>47</v>
      </c>
      <c r="F918" s="21">
        <f t="shared" si="135"/>
        <v>83099.700000000012</v>
      </c>
      <c r="G918" s="21">
        <f t="shared" si="136"/>
        <v>123099.7</v>
      </c>
      <c r="H918" s="21">
        <f t="shared" si="137"/>
        <v>114935</v>
      </c>
      <c r="I918" s="1"/>
      <c r="J918" s="1"/>
    </row>
    <row r="919">
      <c r="A919" s="8" t="s">
        <v>588</v>
      </c>
      <c r="B919" s="9">
        <v>200</v>
      </c>
      <c r="C919" s="8" t="s">
        <v>286</v>
      </c>
      <c r="D919" s="8" t="s">
        <v>85</v>
      </c>
      <c r="E919" s="20" t="s">
        <v>487</v>
      </c>
      <c r="F919" s="21">
        <v>83099.700000000012</v>
      </c>
      <c r="G919" s="21">
        <v>123099.7</v>
      </c>
      <c r="H919" s="21">
        <v>114935</v>
      </c>
      <c r="I919" s="1"/>
      <c r="J919" s="1"/>
    </row>
    <row r="920" ht="47.25">
      <c r="A920" s="8" t="s">
        <v>590</v>
      </c>
      <c r="B920" s="9"/>
      <c r="C920" s="8"/>
      <c r="D920" s="8"/>
      <c r="E920" s="20" t="s">
        <v>591</v>
      </c>
      <c r="F920" s="21">
        <f t="shared" si="135"/>
        <v>1782.8</v>
      </c>
      <c r="G920" s="21">
        <f t="shared" si="136"/>
        <v>1782.8</v>
      </c>
      <c r="H920" s="21">
        <f t="shared" si="137"/>
        <v>1782.8</v>
      </c>
      <c r="I920" s="1"/>
      <c r="J920" s="1"/>
    </row>
    <row r="921" ht="31.5">
      <c r="A921" s="8" t="s">
        <v>590</v>
      </c>
      <c r="B921" s="9" t="s">
        <v>46</v>
      </c>
      <c r="C921" s="8"/>
      <c r="D921" s="8"/>
      <c r="E921" s="20" t="s">
        <v>47</v>
      </c>
      <c r="F921" s="21">
        <f t="shared" si="135"/>
        <v>1782.8</v>
      </c>
      <c r="G921" s="21">
        <f t="shared" si="136"/>
        <v>1782.8</v>
      </c>
      <c r="H921" s="21">
        <f t="shared" si="137"/>
        <v>1782.8</v>
      </c>
      <c r="I921" s="1"/>
      <c r="J921" s="1"/>
    </row>
    <row r="922">
      <c r="A922" s="8" t="s">
        <v>590</v>
      </c>
      <c r="B922" s="9">
        <v>200</v>
      </c>
      <c r="C922" s="8" t="s">
        <v>286</v>
      </c>
      <c r="D922" s="8" t="s">
        <v>85</v>
      </c>
      <c r="E922" s="20" t="s">
        <v>487</v>
      </c>
      <c r="F922" s="21">
        <v>1782.8</v>
      </c>
      <c r="G922" s="21">
        <v>1782.8</v>
      </c>
      <c r="H922" s="21">
        <v>1782.8</v>
      </c>
      <c r="I922" s="1"/>
      <c r="J922" s="1"/>
    </row>
    <row r="923" ht="31.5">
      <c r="A923" s="8" t="s">
        <v>592</v>
      </c>
      <c r="B923" s="9"/>
      <c r="C923" s="8"/>
      <c r="D923" s="8"/>
      <c r="E923" s="20" t="s">
        <v>593</v>
      </c>
      <c r="F923" s="21">
        <f t="shared" si="135"/>
        <v>15721.6</v>
      </c>
      <c r="G923" s="21">
        <f t="shared" si="136"/>
        <v>6288.6000000000004</v>
      </c>
      <c r="H923" s="21">
        <f t="shared" si="137"/>
        <v>6288.6000000000004</v>
      </c>
      <c r="I923" s="1"/>
      <c r="J923" s="1"/>
    </row>
    <row r="924" ht="31.5">
      <c r="A924" s="8" t="s">
        <v>592</v>
      </c>
      <c r="B924" s="9" t="s">
        <v>46</v>
      </c>
      <c r="C924" s="8"/>
      <c r="D924" s="8"/>
      <c r="E924" s="20" t="s">
        <v>47</v>
      </c>
      <c r="F924" s="21">
        <f t="shared" si="135"/>
        <v>15721.6</v>
      </c>
      <c r="G924" s="21">
        <f t="shared" si="136"/>
        <v>6288.6000000000004</v>
      </c>
      <c r="H924" s="21">
        <f t="shared" si="137"/>
        <v>6288.6000000000004</v>
      </c>
      <c r="I924" s="1"/>
      <c r="J924" s="1"/>
    </row>
    <row r="925">
      <c r="A925" s="8" t="s">
        <v>592</v>
      </c>
      <c r="B925" s="9">
        <v>200</v>
      </c>
      <c r="C925" s="8" t="s">
        <v>286</v>
      </c>
      <c r="D925" s="8" t="s">
        <v>85</v>
      </c>
      <c r="E925" s="20" t="s">
        <v>487</v>
      </c>
      <c r="F925" s="21">
        <v>15721.6</v>
      </c>
      <c r="G925" s="21">
        <v>6288.6000000000004</v>
      </c>
      <c r="H925" s="21">
        <v>6288.6000000000004</v>
      </c>
      <c r="I925" s="1"/>
      <c r="J925" s="1"/>
    </row>
    <row r="926" ht="31.5">
      <c r="A926" s="8" t="s">
        <v>594</v>
      </c>
      <c r="B926" s="9"/>
      <c r="C926" s="8"/>
      <c r="D926" s="8"/>
      <c r="E926" s="20" t="s">
        <v>595</v>
      </c>
      <c r="F926" s="21">
        <f t="shared" si="135"/>
        <v>11928</v>
      </c>
      <c r="G926" s="21">
        <f t="shared" si="136"/>
        <v>12405.1</v>
      </c>
      <c r="H926" s="21">
        <f t="shared" si="137"/>
        <v>12405.1</v>
      </c>
      <c r="I926" s="1"/>
      <c r="J926" s="1"/>
    </row>
    <row r="927" ht="31.5">
      <c r="A927" s="8" t="s">
        <v>594</v>
      </c>
      <c r="B927" s="9" t="s">
        <v>46</v>
      </c>
      <c r="C927" s="8"/>
      <c r="D927" s="8"/>
      <c r="E927" s="20" t="s">
        <v>47</v>
      </c>
      <c r="F927" s="21">
        <f t="shared" si="135"/>
        <v>11928</v>
      </c>
      <c r="G927" s="21">
        <f t="shared" si="136"/>
        <v>12405.1</v>
      </c>
      <c r="H927" s="21">
        <f t="shared" si="137"/>
        <v>12405.1</v>
      </c>
      <c r="I927" s="1"/>
      <c r="J927" s="1"/>
    </row>
    <row r="928">
      <c r="A928" s="8" t="s">
        <v>594</v>
      </c>
      <c r="B928" s="9">
        <v>200</v>
      </c>
      <c r="C928" s="8" t="s">
        <v>220</v>
      </c>
      <c r="D928" s="8" t="s">
        <v>296</v>
      </c>
      <c r="E928" s="20" t="s">
        <v>596</v>
      </c>
      <c r="F928" s="21">
        <v>11928</v>
      </c>
      <c r="G928" s="21">
        <v>12405.1</v>
      </c>
      <c r="H928" s="21">
        <v>12405.1</v>
      </c>
      <c r="I928" s="1"/>
      <c r="J928" s="1"/>
    </row>
    <row r="929">
      <c r="A929" s="8" t="s">
        <v>597</v>
      </c>
      <c r="B929" s="9"/>
      <c r="C929" s="8"/>
      <c r="D929" s="8"/>
      <c r="E929" s="20" t="s">
        <v>598</v>
      </c>
      <c r="F929" s="21">
        <f t="shared" si="135"/>
        <v>42868</v>
      </c>
      <c r="G929" s="21">
        <f t="shared" si="136"/>
        <v>43016.199999999997</v>
      </c>
      <c r="H929" s="21">
        <f t="shared" si="137"/>
        <v>43016.199999999997</v>
      </c>
      <c r="I929" s="1"/>
      <c r="J929" s="1"/>
    </row>
    <row r="930" ht="47.25">
      <c r="A930" s="8" t="s">
        <v>597</v>
      </c>
      <c r="B930" s="9" t="s">
        <v>38</v>
      </c>
      <c r="C930" s="8"/>
      <c r="D930" s="8"/>
      <c r="E930" s="20" t="s">
        <v>39</v>
      </c>
      <c r="F930" s="21">
        <f t="shared" si="135"/>
        <v>42868</v>
      </c>
      <c r="G930" s="21">
        <f t="shared" si="136"/>
        <v>43016.199999999997</v>
      </c>
      <c r="H930" s="21">
        <f t="shared" si="137"/>
        <v>43016.199999999997</v>
      </c>
      <c r="I930" s="1"/>
      <c r="J930" s="1"/>
    </row>
    <row r="931" ht="31.5">
      <c r="A931" s="8" t="s">
        <v>597</v>
      </c>
      <c r="B931" s="9">
        <v>600</v>
      </c>
      <c r="C931" s="8" t="s">
        <v>296</v>
      </c>
      <c r="D931" s="8" t="s">
        <v>286</v>
      </c>
      <c r="E931" s="20" t="s">
        <v>582</v>
      </c>
      <c r="F931" s="21">
        <v>42868</v>
      </c>
      <c r="G931" s="21">
        <v>43016.199999999997</v>
      </c>
      <c r="H931" s="21">
        <v>43016.199999999997</v>
      </c>
      <c r="I931" s="1"/>
      <c r="J931" s="1"/>
    </row>
    <row r="932" ht="31.5">
      <c r="A932" s="8" t="s">
        <v>599</v>
      </c>
      <c r="B932" s="9"/>
      <c r="C932" s="8"/>
      <c r="D932" s="8"/>
      <c r="E932" s="20" t="s">
        <v>600</v>
      </c>
      <c r="F932" s="21">
        <f t="shared" si="135"/>
        <v>200000</v>
      </c>
      <c r="G932" s="21">
        <f t="shared" si="136"/>
        <v>200000</v>
      </c>
      <c r="H932" s="21">
        <f t="shared" si="137"/>
        <v>200000</v>
      </c>
      <c r="I932" s="1"/>
      <c r="J932" s="1"/>
    </row>
    <row r="933" ht="31.5">
      <c r="A933" s="8" t="s">
        <v>599</v>
      </c>
      <c r="B933" s="9" t="s">
        <v>46</v>
      </c>
      <c r="C933" s="8"/>
      <c r="D933" s="8"/>
      <c r="E933" s="20" t="s">
        <v>47</v>
      </c>
      <c r="F933" s="21">
        <f t="shared" si="135"/>
        <v>200000</v>
      </c>
      <c r="G933" s="21">
        <f t="shared" si="136"/>
        <v>200000</v>
      </c>
      <c r="H933" s="21">
        <f t="shared" si="137"/>
        <v>200000</v>
      </c>
      <c r="I933" s="1"/>
      <c r="J933" s="1"/>
    </row>
    <row r="934">
      <c r="A934" s="8" t="s">
        <v>599</v>
      </c>
      <c r="B934" s="9">
        <v>200</v>
      </c>
      <c r="C934" s="8" t="s">
        <v>220</v>
      </c>
      <c r="D934" s="8" t="s">
        <v>52</v>
      </c>
      <c r="E934" s="20" t="s">
        <v>492</v>
      </c>
      <c r="F934" s="21">
        <v>200000</v>
      </c>
      <c r="G934" s="21">
        <v>200000</v>
      </c>
      <c r="H934" s="21">
        <v>200000</v>
      </c>
      <c r="I934" s="1"/>
      <c r="J934" s="1"/>
    </row>
    <row r="935" ht="47.25">
      <c r="A935" s="8" t="s">
        <v>601</v>
      </c>
      <c r="B935" s="9"/>
      <c r="C935" s="8"/>
      <c r="D935" s="8"/>
      <c r="E935" s="20" t="s">
        <v>602</v>
      </c>
      <c r="F935" s="21">
        <f>F936+F942+F945+F948+F951+F939</f>
        <v>172084.90000000002</v>
      </c>
      <c r="G935" s="21">
        <f>G936+G942+G945+G948+G951+G939</f>
        <v>209884.90000000002</v>
      </c>
      <c r="H935" s="21">
        <f>H936+H942+H945+H948+H951+H939</f>
        <v>209884.90000000002</v>
      </c>
      <c r="I935" s="1"/>
      <c r="J935" s="1"/>
    </row>
    <row r="936" ht="47.25">
      <c r="A936" s="8" t="s">
        <v>603</v>
      </c>
      <c r="B936" s="9"/>
      <c r="C936" s="8"/>
      <c r="D936" s="8"/>
      <c r="E936" s="20" t="s">
        <v>132</v>
      </c>
      <c r="F936" s="21">
        <f t="shared" ref="F936:F952" si="138">F937</f>
        <v>1226</v>
      </c>
      <c r="G936" s="21">
        <f t="shared" ref="G936:G952" si="139">G937</f>
        <v>1226</v>
      </c>
      <c r="H936" s="21">
        <f t="shared" ref="H936:H952" si="140">H937</f>
        <v>1226</v>
      </c>
      <c r="I936" s="1"/>
      <c r="J936" s="1"/>
    </row>
    <row r="937" ht="47.25">
      <c r="A937" s="8" t="s">
        <v>603</v>
      </c>
      <c r="B937" s="9" t="s">
        <v>38</v>
      </c>
      <c r="C937" s="8"/>
      <c r="D937" s="8"/>
      <c r="E937" s="20" t="s">
        <v>39</v>
      </c>
      <c r="F937" s="21">
        <f t="shared" si="138"/>
        <v>1226</v>
      </c>
      <c r="G937" s="21">
        <f t="shared" si="139"/>
        <v>1226</v>
      </c>
      <c r="H937" s="21">
        <f t="shared" si="140"/>
        <v>1226</v>
      </c>
      <c r="I937" s="1"/>
      <c r="J937" s="1"/>
    </row>
    <row r="938">
      <c r="A938" s="8" t="s">
        <v>603</v>
      </c>
      <c r="B938" s="9">
        <v>600</v>
      </c>
      <c r="C938" s="8" t="s">
        <v>286</v>
      </c>
      <c r="D938" s="8" t="s">
        <v>85</v>
      </c>
      <c r="E938" s="20" t="s">
        <v>487</v>
      </c>
      <c r="F938" s="21">
        <v>1226</v>
      </c>
      <c r="G938" s="21">
        <v>1226</v>
      </c>
      <c r="H938" s="21">
        <v>1226</v>
      </c>
      <c r="I938" s="1"/>
      <c r="J938" s="1"/>
    </row>
    <row r="939" ht="31.5">
      <c r="A939" s="8" t="s">
        <v>604</v>
      </c>
      <c r="B939" s="9"/>
      <c r="C939" s="8"/>
      <c r="D939" s="8"/>
      <c r="E939" s="20" t="s">
        <v>189</v>
      </c>
      <c r="F939" s="21">
        <f t="shared" si="138"/>
        <v>200.69999999999999</v>
      </c>
      <c r="G939" s="21">
        <f t="shared" si="139"/>
        <v>200.69999999999999</v>
      </c>
      <c r="H939" s="21">
        <f t="shared" si="140"/>
        <v>200.69999999999999</v>
      </c>
      <c r="I939" s="1"/>
      <c r="J939" s="1"/>
    </row>
    <row r="940" ht="47.25">
      <c r="A940" s="8" t="s">
        <v>604</v>
      </c>
      <c r="B940" s="9" t="s">
        <v>38</v>
      </c>
      <c r="C940" s="8"/>
      <c r="D940" s="8"/>
      <c r="E940" s="20" t="s">
        <v>39</v>
      </c>
      <c r="F940" s="21">
        <f t="shared" si="138"/>
        <v>200.69999999999999</v>
      </c>
      <c r="G940" s="21">
        <f t="shared" si="139"/>
        <v>200.69999999999999</v>
      </c>
      <c r="H940" s="21">
        <f t="shared" si="140"/>
        <v>200.69999999999999</v>
      </c>
      <c r="I940" s="1"/>
      <c r="J940" s="1"/>
    </row>
    <row r="941">
      <c r="A941" s="8" t="s">
        <v>604</v>
      </c>
      <c r="B941" s="9">
        <v>600</v>
      </c>
      <c r="C941" s="8" t="s">
        <v>286</v>
      </c>
      <c r="D941" s="8" t="s">
        <v>85</v>
      </c>
      <c r="E941" s="20" t="s">
        <v>487</v>
      </c>
      <c r="F941" s="21">
        <v>200.69999999999999</v>
      </c>
      <c r="G941" s="21">
        <v>200.69999999999999</v>
      </c>
      <c r="H941" s="21">
        <v>200.69999999999999</v>
      </c>
      <c r="I941" s="1"/>
      <c r="J941" s="1"/>
    </row>
    <row r="942" ht="94.5">
      <c r="A942" s="8" t="s">
        <v>605</v>
      </c>
      <c r="B942" s="9"/>
      <c r="C942" s="8"/>
      <c r="D942" s="8"/>
      <c r="E942" s="20" t="s">
        <v>606</v>
      </c>
      <c r="F942" s="21">
        <f t="shared" si="138"/>
        <v>900</v>
      </c>
      <c r="G942" s="21">
        <f t="shared" si="139"/>
        <v>900</v>
      </c>
      <c r="H942" s="21">
        <f t="shared" si="140"/>
        <v>900</v>
      </c>
      <c r="I942" s="1"/>
      <c r="J942" s="1"/>
    </row>
    <row r="943" ht="31.5">
      <c r="A943" s="8" t="s">
        <v>605</v>
      </c>
      <c r="B943" s="9" t="s">
        <v>46</v>
      </c>
      <c r="C943" s="8"/>
      <c r="D943" s="8"/>
      <c r="E943" s="20" t="s">
        <v>47</v>
      </c>
      <c r="F943" s="21">
        <f t="shared" si="138"/>
        <v>900</v>
      </c>
      <c r="G943" s="21">
        <f t="shared" si="139"/>
        <v>900</v>
      </c>
      <c r="H943" s="21">
        <f t="shared" si="140"/>
        <v>900</v>
      </c>
      <c r="I943" s="1"/>
      <c r="J943" s="1"/>
    </row>
    <row r="944">
      <c r="A944" s="8" t="s">
        <v>605</v>
      </c>
      <c r="B944" s="9">
        <v>200</v>
      </c>
      <c r="C944" s="8" t="s">
        <v>286</v>
      </c>
      <c r="D944" s="8" t="s">
        <v>85</v>
      </c>
      <c r="E944" s="20" t="s">
        <v>487</v>
      </c>
      <c r="F944" s="21">
        <v>900</v>
      </c>
      <c r="G944" s="21">
        <v>900</v>
      </c>
      <c r="H944" s="21">
        <v>900</v>
      </c>
      <c r="I944" s="1"/>
      <c r="J944" s="1"/>
    </row>
    <row r="945" ht="31.5">
      <c r="A945" s="8" t="s">
        <v>607</v>
      </c>
      <c r="B945" s="9"/>
      <c r="C945" s="8"/>
      <c r="D945" s="8"/>
      <c r="E945" s="20" t="s">
        <v>608</v>
      </c>
      <c r="F945" s="21">
        <f t="shared" si="138"/>
        <v>12199.999999999998</v>
      </c>
      <c r="G945" s="21">
        <f t="shared" si="139"/>
        <v>0</v>
      </c>
      <c r="H945" s="21">
        <f t="shared" si="140"/>
        <v>0</v>
      </c>
      <c r="I945" s="1"/>
      <c r="J945" s="1"/>
    </row>
    <row r="946" ht="31.5">
      <c r="A946" s="8" t="s">
        <v>607</v>
      </c>
      <c r="B946" s="9" t="s">
        <v>46</v>
      </c>
      <c r="C946" s="8"/>
      <c r="D946" s="8"/>
      <c r="E946" s="20" t="s">
        <v>47</v>
      </c>
      <c r="F946" s="21">
        <f t="shared" si="138"/>
        <v>12199.999999999998</v>
      </c>
      <c r="G946" s="21">
        <f t="shared" si="139"/>
        <v>0</v>
      </c>
      <c r="H946" s="21">
        <f t="shared" si="140"/>
        <v>0</v>
      </c>
      <c r="I946" s="1"/>
      <c r="J946" s="1"/>
    </row>
    <row r="947">
      <c r="A947" s="8" t="s">
        <v>607</v>
      </c>
      <c r="B947" s="9">
        <v>200</v>
      </c>
      <c r="C947" s="8" t="s">
        <v>286</v>
      </c>
      <c r="D947" s="8" t="s">
        <v>85</v>
      </c>
      <c r="E947" s="20" t="s">
        <v>487</v>
      </c>
      <c r="F947" s="21">
        <v>12199.999999999998</v>
      </c>
      <c r="G947" s="21"/>
      <c r="H947" s="21"/>
      <c r="I947" s="1"/>
      <c r="J947" s="1"/>
    </row>
    <row r="948">
      <c r="A948" s="8" t="s">
        <v>609</v>
      </c>
      <c r="B948" s="9"/>
      <c r="C948" s="8"/>
      <c r="D948" s="8"/>
      <c r="E948" s="20" t="s">
        <v>610</v>
      </c>
      <c r="F948" s="21">
        <f t="shared" si="138"/>
        <v>156932.70000000001</v>
      </c>
      <c r="G948" s="21">
        <f t="shared" si="139"/>
        <v>206932.70000000001</v>
      </c>
      <c r="H948" s="21">
        <f t="shared" si="140"/>
        <v>206932.70000000001</v>
      </c>
      <c r="I948" s="1"/>
      <c r="J948" s="1"/>
    </row>
    <row r="949" ht="31.5">
      <c r="A949" s="8" t="s">
        <v>609</v>
      </c>
      <c r="B949" s="9" t="s">
        <v>46</v>
      </c>
      <c r="C949" s="8"/>
      <c r="D949" s="8"/>
      <c r="E949" s="20" t="s">
        <v>47</v>
      </c>
      <c r="F949" s="21">
        <f t="shared" si="138"/>
        <v>156932.70000000001</v>
      </c>
      <c r="G949" s="21">
        <f t="shared" si="139"/>
        <v>206932.70000000001</v>
      </c>
      <c r="H949" s="21">
        <f t="shared" si="140"/>
        <v>206932.70000000001</v>
      </c>
      <c r="I949" s="1"/>
      <c r="J949" s="1"/>
    </row>
    <row r="950">
      <c r="A950" s="8" t="s">
        <v>609</v>
      </c>
      <c r="B950" s="9">
        <v>200</v>
      </c>
      <c r="C950" s="8" t="s">
        <v>286</v>
      </c>
      <c r="D950" s="8" t="s">
        <v>85</v>
      </c>
      <c r="E950" s="20" t="s">
        <v>487</v>
      </c>
      <c r="F950" s="21">
        <v>156932.70000000001</v>
      </c>
      <c r="G950" s="21">
        <f>447782.7-240850</f>
        <v>206932.70000000001</v>
      </c>
      <c r="H950" s="21">
        <v>206932.70000000001</v>
      </c>
      <c r="I950" s="1"/>
      <c r="J950" s="1"/>
    </row>
    <row r="951" ht="63">
      <c r="A951" s="8" t="s">
        <v>611</v>
      </c>
      <c r="B951" s="9"/>
      <c r="C951" s="8"/>
      <c r="D951" s="8"/>
      <c r="E951" s="20" t="s">
        <v>612</v>
      </c>
      <c r="F951" s="21">
        <f t="shared" si="138"/>
        <v>625.5</v>
      </c>
      <c r="G951" s="21">
        <f t="shared" si="139"/>
        <v>625.5</v>
      </c>
      <c r="H951" s="21">
        <f t="shared" si="140"/>
        <v>625.5</v>
      </c>
      <c r="I951" s="1"/>
      <c r="J951" s="1"/>
    </row>
    <row r="952" ht="31.5">
      <c r="A952" s="8" t="s">
        <v>611</v>
      </c>
      <c r="B952" s="9" t="s">
        <v>46</v>
      </c>
      <c r="C952" s="8"/>
      <c r="D952" s="8"/>
      <c r="E952" s="20" t="s">
        <v>47</v>
      </c>
      <c r="F952" s="21">
        <f t="shared" si="138"/>
        <v>625.5</v>
      </c>
      <c r="G952" s="21">
        <f t="shared" si="139"/>
        <v>625.5</v>
      </c>
      <c r="H952" s="21">
        <f t="shared" si="140"/>
        <v>625.5</v>
      </c>
      <c r="I952" s="1"/>
      <c r="J952" s="1"/>
    </row>
    <row r="953">
      <c r="A953" s="8" t="s">
        <v>611</v>
      </c>
      <c r="B953" s="9">
        <v>200</v>
      </c>
      <c r="C953" s="8" t="s">
        <v>286</v>
      </c>
      <c r="D953" s="8" t="s">
        <v>85</v>
      </c>
      <c r="E953" s="20" t="s">
        <v>487</v>
      </c>
      <c r="F953" s="21">
        <v>625.5</v>
      </c>
      <c r="G953" s="21">
        <v>625.5</v>
      </c>
      <c r="H953" s="21">
        <v>625.5</v>
      </c>
      <c r="I953" s="1"/>
      <c r="J953" s="1"/>
    </row>
    <row r="954" ht="78.75">
      <c r="A954" s="8" t="s">
        <v>613</v>
      </c>
      <c r="B954" s="9"/>
      <c r="C954" s="8"/>
      <c r="D954" s="8"/>
      <c r="E954" s="20" t="s">
        <v>614</v>
      </c>
      <c r="F954" s="21">
        <f>F955+F960</f>
        <v>933984.80000000005</v>
      </c>
      <c r="G954" s="21">
        <f>G955+G960</f>
        <v>329313.60000000003</v>
      </c>
      <c r="H954" s="21">
        <f>H955+H960</f>
        <v>942424.40000000014</v>
      </c>
      <c r="I954" s="1"/>
      <c r="J954" s="1"/>
    </row>
    <row r="955" ht="31.5">
      <c r="A955" s="8" t="s">
        <v>615</v>
      </c>
      <c r="B955" s="9"/>
      <c r="C955" s="8"/>
      <c r="D955" s="8"/>
      <c r="E955" s="20" t="s">
        <v>161</v>
      </c>
      <c r="F955" s="21">
        <f>F956+F958</f>
        <v>87075.5</v>
      </c>
      <c r="G955" s="21">
        <f>G956+G958</f>
        <v>89444.200000000012</v>
      </c>
      <c r="H955" s="21">
        <f>H956+H958</f>
        <v>89444.200000000012</v>
      </c>
      <c r="I955" s="1"/>
      <c r="J955" s="1"/>
    </row>
    <row r="956" ht="94.5">
      <c r="A956" s="8" t="s">
        <v>615</v>
      </c>
      <c r="B956" s="9" t="s">
        <v>133</v>
      </c>
      <c r="C956" s="8"/>
      <c r="D956" s="8"/>
      <c r="E956" s="20" t="s">
        <v>134</v>
      </c>
      <c r="F956" s="21">
        <f>F957</f>
        <v>84039.399999999994</v>
      </c>
      <c r="G956" s="21">
        <f>G957</f>
        <v>86408.100000000006</v>
      </c>
      <c r="H956" s="21">
        <f>H957</f>
        <v>86408.100000000006</v>
      </c>
      <c r="I956" s="1"/>
      <c r="J956" s="1"/>
    </row>
    <row r="957" ht="31.5">
      <c r="A957" s="8" t="s">
        <v>615</v>
      </c>
      <c r="B957" s="9">
        <v>100</v>
      </c>
      <c r="C957" s="8" t="s">
        <v>286</v>
      </c>
      <c r="D957" s="8" t="s">
        <v>286</v>
      </c>
      <c r="E957" s="20" t="s">
        <v>616</v>
      </c>
      <c r="F957" s="21">
        <v>84039.399999999994</v>
      </c>
      <c r="G957" s="21">
        <v>86408.100000000006</v>
      </c>
      <c r="H957" s="21">
        <v>86408.100000000006</v>
      </c>
      <c r="I957" s="1"/>
      <c r="J957" s="1"/>
    </row>
    <row r="958" ht="31.5">
      <c r="A958" s="8" t="s">
        <v>615</v>
      </c>
      <c r="B958" s="9" t="s">
        <v>46</v>
      </c>
      <c r="C958" s="8"/>
      <c r="D958" s="8"/>
      <c r="E958" s="20" t="s">
        <v>47</v>
      </c>
      <c r="F958" s="21">
        <f>F959</f>
        <v>3036.0999999999999</v>
      </c>
      <c r="G958" s="21">
        <f>G959</f>
        <v>3036.0999999999999</v>
      </c>
      <c r="H958" s="21">
        <f>H959</f>
        <v>3036.0999999999999</v>
      </c>
      <c r="I958" s="1"/>
      <c r="J958" s="1"/>
    </row>
    <row r="959" ht="31.5">
      <c r="A959" s="8" t="s">
        <v>615</v>
      </c>
      <c r="B959" s="9">
        <v>200</v>
      </c>
      <c r="C959" s="8" t="s">
        <v>286</v>
      </c>
      <c r="D959" s="8" t="s">
        <v>286</v>
      </c>
      <c r="E959" s="20" t="s">
        <v>616</v>
      </c>
      <c r="F959" s="21">
        <v>3036.0999999999999</v>
      </c>
      <c r="G959" s="21">
        <v>3036.0999999999999</v>
      </c>
      <c r="H959" s="21">
        <v>3036.0999999999999</v>
      </c>
      <c r="I959" s="1"/>
      <c r="J959" s="1"/>
    </row>
    <row r="960" ht="47.25">
      <c r="A960" s="8" t="s">
        <v>617</v>
      </c>
      <c r="B960" s="9"/>
      <c r="C960" s="8"/>
      <c r="D960" s="8"/>
      <c r="E960" s="20" t="s">
        <v>132</v>
      </c>
      <c r="F960" s="21">
        <f>F961+F963+F965</f>
        <v>846909.30000000005</v>
      </c>
      <c r="G960" s="21">
        <f>G961+G963+G965</f>
        <v>239869.40000000002</v>
      </c>
      <c r="H960" s="21">
        <f>H961+H963+H965</f>
        <v>852980.20000000007</v>
      </c>
      <c r="I960" s="1"/>
      <c r="J960" s="1"/>
    </row>
    <row r="961" ht="94.5">
      <c r="A961" s="8" t="s">
        <v>617</v>
      </c>
      <c r="B961" s="9" t="s">
        <v>133</v>
      </c>
      <c r="C961" s="8"/>
      <c r="D961" s="8"/>
      <c r="E961" s="20" t="s">
        <v>134</v>
      </c>
      <c r="F961" s="21">
        <f>F962</f>
        <v>205753.59999999998</v>
      </c>
      <c r="G961" s="21">
        <f>G962</f>
        <v>211552.30000000002</v>
      </c>
      <c r="H961" s="21">
        <f>H962</f>
        <v>211552.30000000002</v>
      </c>
      <c r="I961" s="1"/>
      <c r="J961" s="1"/>
    </row>
    <row r="962" ht="31.5">
      <c r="A962" s="8" t="s">
        <v>617</v>
      </c>
      <c r="B962" s="9">
        <v>100</v>
      </c>
      <c r="C962" s="8" t="s">
        <v>286</v>
      </c>
      <c r="D962" s="8" t="s">
        <v>286</v>
      </c>
      <c r="E962" s="20" t="s">
        <v>616</v>
      </c>
      <c r="F962" s="21">
        <v>205753.59999999998</v>
      </c>
      <c r="G962" s="21">
        <v>211552.30000000002</v>
      </c>
      <c r="H962" s="21">
        <v>211552.30000000002</v>
      </c>
      <c r="I962" s="1"/>
      <c r="J962" s="1"/>
    </row>
    <row r="963" ht="31.5">
      <c r="A963" s="8" t="s">
        <v>617</v>
      </c>
      <c r="B963" s="9" t="s">
        <v>46</v>
      </c>
      <c r="C963" s="8"/>
      <c r="D963" s="8"/>
      <c r="E963" s="20" t="s">
        <v>47</v>
      </c>
      <c r="F963" s="21">
        <f>F964</f>
        <v>28317.099999999999</v>
      </c>
      <c r="G963" s="21">
        <f>G964</f>
        <v>28317.099999999999</v>
      </c>
      <c r="H963" s="21">
        <f>H964</f>
        <v>28317.099999999999</v>
      </c>
      <c r="I963" s="1"/>
      <c r="J963" s="1"/>
    </row>
    <row r="964" ht="31.5">
      <c r="A964" s="8" t="s">
        <v>617</v>
      </c>
      <c r="B964" s="9">
        <v>200</v>
      </c>
      <c r="C964" s="8" t="s">
        <v>286</v>
      </c>
      <c r="D964" s="8" t="s">
        <v>286</v>
      </c>
      <c r="E964" s="20" t="s">
        <v>616</v>
      </c>
      <c r="F964" s="21">
        <v>28317.099999999999</v>
      </c>
      <c r="G964" s="21">
        <v>28317.099999999999</v>
      </c>
      <c r="H964" s="21">
        <v>28317.099999999999</v>
      </c>
      <c r="I964" s="1"/>
      <c r="J964" s="1"/>
    </row>
    <row r="965">
      <c r="A965" s="8" t="s">
        <v>617</v>
      </c>
      <c r="B965" s="9" t="s">
        <v>32</v>
      </c>
      <c r="C965" s="8"/>
      <c r="D965" s="8"/>
      <c r="E965" s="20" t="s">
        <v>33</v>
      </c>
      <c r="F965" s="21">
        <f>F966</f>
        <v>612838.60000000009</v>
      </c>
      <c r="G965" s="21">
        <f>G966</f>
        <v>0</v>
      </c>
      <c r="H965" s="21">
        <f>H966</f>
        <v>613110.80000000005</v>
      </c>
      <c r="I965" s="1"/>
      <c r="J965" s="1"/>
    </row>
    <row r="966" ht="31.5">
      <c r="A966" s="8" t="s">
        <v>617</v>
      </c>
      <c r="B966" s="9">
        <v>800</v>
      </c>
      <c r="C966" s="8" t="s">
        <v>286</v>
      </c>
      <c r="D966" s="8" t="s">
        <v>286</v>
      </c>
      <c r="E966" s="20" t="s">
        <v>616</v>
      </c>
      <c r="F966" s="21">
        <v>612838.60000000009</v>
      </c>
      <c r="G966" s="21"/>
      <c r="H966" s="21">
        <v>613110.80000000005</v>
      </c>
      <c r="I966" s="1"/>
      <c r="J966" s="1"/>
    </row>
    <row r="967" s="10" customFormat="1" ht="31.5">
      <c r="A967" s="11" t="s">
        <v>618</v>
      </c>
      <c r="B967" s="12"/>
      <c r="C967" s="11"/>
      <c r="D967" s="11"/>
      <c r="E967" s="13" t="s">
        <v>619</v>
      </c>
      <c r="F967" s="14">
        <f>F968</f>
        <v>220211.89999999997</v>
      </c>
      <c r="G967" s="14">
        <f>G968</f>
        <v>225707.09999999998</v>
      </c>
      <c r="H967" s="14">
        <f>H968</f>
        <v>225707.09999999998</v>
      </c>
      <c r="I967" s="10"/>
      <c r="J967" s="10"/>
    </row>
    <row r="968" s="15" customFormat="1">
      <c r="A968" s="16" t="s">
        <v>620</v>
      </c>
      <c r="B968" s="17"/>
      <c r="C968" s="16"/>
      <c r="D968" s="16"/>
      <c r="E968" s="18" t="s">
        <v>41</v>
      </c>
      <c r="F968" s="19">
        <f>F969+F978</f>
        <v>220211.89999999997</v>
      </c>
      <c r="G968" s="19">
        <f>G969+G978</f>
        <v>225707.09999999998</v>
      </c>
      <c r="H968" s="19">
        <f>H969+H978</f>
        <v>225707.09999999998</v>
      </c>
      <c r="I968" s="15"/>
      <c r="J968" s="15"/>
    </row>
    <row r="969" ht="78.75">
      <c r="A969" s="8" t="s">
        <v>621</v>
      </c>
      <c r="B969" s="9"/>
      <c r="C969" s="8"/>
      <c r="D969" s="8"/>
      <c r="E969" s="20" t="s">
        <v>622</v>
      </c>
      <c r="F969" s="21">
        <f>F970+F975</f>
        <v>37440.800000000003</v>
      </c>
      <c r="G969" s="21">
        <f>G970+G975</f>
        <v>37970.800000000003</v>
      </c>
      <c r="H969" s="21">
        <f>H970+H975</f>
        <v>37970.800000000003</v>
      </c>
      <c r="I969" s="1"/>
      <c r="J969" s="1"/>
    </row>
    <row r="970">
      <c r="A970" s="8" t="s">
        <v>623</v>
      </c>
      <c r="B970" s="9"/>
      <c r="C970" s="8"/>
      <c r="D970" s="8"/>
      <c r="E970" s="20" t="s">
        <v>624</v>
      </c>
      <c r="F970" s="21">
        <f>F971+F973</f>
        <v>30349.800000000003</v>
      </c>
      <c r="G970" s="21">
        <f>G971+G973</f>
        <v>30722.900000000001</v>
      </c>
      <c r="H970" s="21">
        <f>H971+H973</f>
        <v>29438.600000000002</v>
      </c>
      <c r="I970" s="1"/>
      <c r="J970" s="1"/>
    </row>
    <row r="971" ht="31.5">
      <c r="A971" s="8" t="s">
        <v>623</v>
      </c>
      <c r="B971" s="9" t="s">
        <v>46</v>
      </c>
      <c r="C971" s="8"/>
      <c r="D971" s="8"/>
      <c r="E971" s="20" t="s">
        <v>47</v>
      </c>
      <c r="F971" s="21">
        <f>F972</f>
        <v>28732.400000000001</v>
      </c>
      <c r="G971" s="21">
        <f>G972</f>
        <v>29105.5</v>
      </c>
      <c r="H971" s="21">
        <f>H972</f>
        <v>27821.200000000001</v>
      </c>
      <c r="I971" s="1"/>
      <c r="J971" s="1"/>
    </row>
    <row r="972" ht="31.5">
      <c r="A972" s="8" t="s">
        <v>623</v>
      </c>
      <c r="B972" s="9">
        <v>200</v>
      </c>
      <c r="C972" s="8" t="s">
        <v>220</v>
      </c>
      <c r="D972" s="8" t="s">
        <v>452</v>
      </c>
      <c r="E972" s="20" t="s">
        <v>453</v>
      </c>
      <c r="F972" s="21">
        <v>28732.400000000001</v>
      </c>
      <c r="G972" s="21">
        <v>29105.5</v>
      </c>
      <c r="H972" s="21">
        <v>27821.200000000001</v>
      </c>
      <c r="I972" s="1"/>
      <c r="J972" s="1"/>
    </row>
    <row r="973">
      <c r="A973" s="8" t="s">
        <v>623</v>
      </c>
      <c r="B973" s="9" t="s">
        <v>32</v>
      </c>
      <c r="C973" s="8"/>
      <c r="D973" s="8"/>
      <c r="E973" s="20" t="s">
        <v>33</v>
      </c>
      <c r="F973" s="21">
        <f>F974</f>
        <v>1617.4000000000001</v>
      </c>
      <c r="G973" s="21">
        <f>G974</f>
        <v>1617.4000000000001</v>
      </c>
      <c r="H973" s="21">
        <f>H974</f>
        <v>1617.4000000000001</v>
      </c>
      <c r="I973" s="1"/>
      <c r="J973" s="1"/>
    </row>
    <row r="974" ht="31.5">
      <c r="A974" s="8" t="s">
        <v>623</v>
      </c>
      <c r="B974" s="9">
        <v>800</v>
      </c>
      <c r="C974" s="8" t="s">
        <v>220</v>
      </c>
      <c r="D974" s="8" t="s">
        <v>452</v>
      </c>
      <c r="E974" s="20" t="s">
        <v>453</v>
      </c>
      <c r="F974" s="21">
        <v>1617.4000000000001</v>
      </c>
      <c r="G974" s="21">
        <v>1617.4000000000001</v>
      </c>
      <c r="H974" s="21">
        <v>1617.4000000000001</v>
      </c>
      <c r="I974" s="1"/>
      <c r="J974" s="1"/>
    </row>
    <row r="975">
      <c r="A975" s="8" t="s">
        <v>625</v>
      </c>
      <c r="B975" s="9"/>
      <c r="C975" s="8"/>
      <c r="D975" s="8"/>
      <c r="E975" s="20" t="s">
        <v>626</v>
      </c>
      <c r="F975" s="21">
        <f t="shared" ref="F975:F978" si="141">F976</f>
        <v>7091</v>
      </c>
      <c r="G975" s="21">
        <f t="shared" ref="G975:G978" si="142">G976</f>
        <v>7247.8999999999996</v>
      </c>
      <c r="H975" s="21">
        <f t="shared" ref="H975:H978" si="143">H976</f>
        <v>8532.2000000000007</v>
      </c>
      <c r="I975" s="1"/>
      <c r="J975" s="1"/>
    </row>
    <row r="976" ht="31.5">
      <c r="A976" s="8" t="s">
        <v>625</v>
      </c>
      <c r="B976" s="9" t="s">
        <v>46</v>
      </c>
      <c r="C976" s="8"/>
      <c r="D976" s="8"/>
      <c r="E976" s="20" t="s">
        <v>47</v>
      </c>
      <c r="F976" s="21">
        <f t="shared" si="141"/>
        <v>7091</v>
      </c>
      <c r="G976" s="21">
        <f t="shared" si="142"/>
        <v>7247.8999999999996</v>
      </c>
      <c r="H976" s="21">
        <f t="shared" si="143"/>
        <v>8532.2000000000007</v>
      </c>
      <c r="I976" s="1"/>
      <c r="J976" s="1"/>
    </row>
    <row r="977" ht="31.5">
      <c r="A977" s="8" t="s">
        <v>625</v>
      </c>
      <c r="B977" s="9">
        <v>200</v>
      </c>
      <c r="C977" s="8" t="s">
        <v>220</v>
      </c>
      <c r="D977" s="8" t="s">
        <v>452</v>
      </c>
      <c r="E977" s="20" t="s">
        <v>453</v>
      </c>
      <c r="F977" s="21">
        <v>7091</v>
      </c>
      <c r="G977" s="21">
        <v>7247.8999999999996</v>
      </c>
      <c r="H977" s="21">
        <v>8532.2000000000007</v>
      </c>
      <c r="I977" s="1"/>
      <c r="J977" s="1"/>
    </row>
    <row r="978" ht="63">
      <c r="A978" s="8" t="s">
        <v>627</v>
      </c>
      <c r="B978" s="9"/>
      <c r="C978" s="8"/>
      <c r="D978" s="8"/>
      <c r="E978" s="20" t="s">
        <v>628</v>
      </c>
      <c r="F978" s="21">
        <f t="shared" si="141"/>
        <v>182771.09999999998</v>
      </c>
      <c r="G978" s="21">
        <f t="shared" si="142"/>
        <v>187736.29999999999</v>
      </c>
      <c r="H978" s="21">
        <f t="shared" si="143"/>
        <v>187736.29999999999</v>
      </c>
      <c r="I978" s="1"/>
      <c r="J978" s="1"/>
    </row>
    <row r="979" ht="31.5">
      <c r="A979" s="8" t="s">
        <v>629</v>
      </c>
      <c r="B979" s="9"/>
      <c r="C979" s="8"/>
      <c r="D979" s="8"/>
      <c r="E979" s="20" t="s">
        <v>161</v>
      </c>
      <c r="F979" s="21">
        <f>F980+F982</f>
        <v>182771.09999999998</v>
      </c>
      <c r="G979" s="21">
        <f>G980+G982</f>
        <v>187736.29999999999</v>
      </c>
      <c r="H979" s="21">
        <f>H980+H982</f>
        <v>187736.29999999999</v>
      </c>
      <c r="I979" s="1"/>
      <c r="J979" s="1"/>
    </row>
    <row r="980" ht="94.5">
      <c r="A980" s="8" t="s">
        <v>629</v>
      </c>
      <c r="B980" s="9" t="s">
        <v>133</v>
      </c>
      <c r="C980" s="8"/>
      <c r="D980" s="8"/>
      <c r="E980" s="20" t="s">
        <v>134</v>
      </c>
      <c r="F980" s="21">
        <f>F981</f>
        <v>176370.09999999998</v>
      </c>
      <c r="G980" s="21">
        <f>G981</f>
        <v>181335.29999999999</v>
      </c>
      <c r="H980" s="21">
        <f>H981</f>
        <v>181335.29999999999</v>
      </c>
      <c r="I980" s="1"/>
      <c r="J980" s="1"/>
    </row>
    <row r="981" ht="31.5">
      <c r="A981" s="8" t="s">
        <v>629</v>
      </c>
      <c r="B981" s="9">
        <v>100</v>
      </c>
      <c r="C981" s="8" t="s">
        <v>220</v>
      </c>
      <c r="D981" s="8" t="s">
        <v>452</v>
      </c>
      <c r="E981" s="20" t="s">
        <v>453</v>
      </c>
      <c r="F981" s="21">
        <v>176370.09999999998</v>
      </c>
      <c r="G981" s="21">
        <v>181335.29999999999</v>
      </c>
      <c r="H981" s="21">
        <v>181335.29999999999</v>
      </c>
      <c r="I981" s="1"/>
      <c r="J981" s="1"/>
    </row>
    <row r="982" ht="31.5">
      <c r="A982" s="8" t="s">
        <v>629</v>
      </c>
      <c r="B982" s="9" t="s">
        <v>46</v>
      </c>
      <c r="C982" s="8"/>
      <c r="D982" s="8"/>
      <c r="E982" s="20" t="s">
        <v>47</v>
      </c>
      <c r="F982" s="21">
        <f>F983</f>
        <v>6401</v>
      </c>
      <c r="G982" s="21">
        <f>G983</f>
        <v>6401</v>
      </c>
      <c r="H982" s="21">
        <f>H983</f>
        <v>6401</v>
      </c>
      <c r="I982" s="1"/>
      <c r="J982" s="1"/>
    </row>
    <row r="983" ht="31.5">
      <c r="A983" s="8" t="s">
        <v>629</v>
      </c>
      <c r="B983" s="9">
        <v>200</v>
      </c>
      <c r="C983" s="8" t="s">
        <v>220</v>
      </c>
      <c r="D983" s="8" t="s">
        <v>452</v>
      </c>
      <c r="E983" s="20" t="s">
        <v>453</v>
      </c>
      <c r="F983" s="21">
        <v>6401</v>
      </c>
      <c r="G983" s="21">
        <v>6401</v>
      </c>
      <c r="H983" s="21">
        <v>6401</v>
      </c>
      <c r="I983" s="1"/>
      <c r="J983" s="1"/>
    </row>
    <row r="984" s="10" customFormat="1" ht="47.25">
      <c r="A984" s="11" t="s">
        <v>630</v>
      </c>
      <c r="B984" s="12"/>
      <c r="C984" s="11"/>
      <c r="D984" s="11"/>
      <c r="E984" s="13" t="s">
        <v>631</v>
      </c>
      <c r="F984" s="14">
        <f>F985+F990</f>
        <v>9897818.7000000011</v>
      </c>
      <c r="G984" s="14">
        <f>G985+G990</f>
        <v>10984333.699999999</v>
      </c>
      <c r="H984" s="14">
        <f>H985+H990</f>
        <v>11528543.6</v>
      </c>
      <c r="I984" s="10"/>
      <c r="J984" s="10"/>
    </row>
    <row r="985" s="15" customFormat="1" ht="31.5">
      <c r="A985" s="16" t="s">
        <v>632</v>
      </c>
      <c r="B985" s="17"/>
      <c r="C985" s="16"/>
      <c r="D985" s="16"/>
      <c r="E985" s="18" t="s">
        <v>359</v>
      </c>
      <c r="F985" s="19">
        <f t="shared" ref="F985:F988" si="144">F986</f>
        <v>1031795</v>
      </c>
      <c r="G985" s="19">
        <f t="shared" ref="G985:G988" si="145">G986</f>
        <v>1226902.7999999998</v>
      </c>
      <c r="H985" s="19">
        <f t="shared" ref="H985:H988" si="146">H986</f>
        <v>1285118.8999999999</v>
      </c>
      <c r="I985" s="15"/>
      <c r="J985" s="15"/>
    </row>
    <row r="986" ht="47.25">
      <c r="A986" s="8" t="s">
        <v>633</v>
      </c>
      <c r="B986" s="9"/>
      <c r="C986" s="8"/>
      <c r="D986" s="8"/>
      <c r="E986" s="20" t="s">
        <v>634</v>
      </c>
      <c r="F986" s="21">
        <f t="shared" si="144"/>
        <v>1031795</v>
      </c>
      <c r="G986" s="21">
        <f t="shared" si="145"/>
        <v>1226902.7999999998</v>
      </c>
      <c r="H986" s="21">
        <f t="shared" si="146"/>
        <v>1285118.8999999999</v>
      </c>
      <c r="I986" s="1"/>
      <c r="J986" s="1"/>
    </row>
    <row r="987" ht="110.25">
      <c r="A987" s="8" t="s">
        <v>635</v>
      </c>
      <c r="B987" s="9"/>
      <c r="C987" s="8"/>
      <c r="D987" s="8"/>
      <c r="E987" s="20" t="s">
        <v>636</v>
      </c>
      <c r="F987" s="21">
        <f t="shared" si="144"/>
        <v>1031795</v>
      </c>
      <c r="G987" s="21">
        <f t="shared" si="145"/>
        <v>1226902.7999999998</v>
      </c>
      <c r="H987" s="21">
        <f t="shared" si="146"/>
        <v>1285118.8999999999</v>
      </c>
      <c r="I987" s="1"/>
      <c r="J987" s="1"/>
    </row>
    <row r="988">
      <c r="A988" s="8" t="s">
        <v>635</v>
      </c>
      <c r="B988" s="9" t="s">
        <v>32</v>
      </c>
      <c r="C988" s="8"/>
      <c r="D988" s="8"/>
      <c r="E988" s="20" t="s">
        <v>33</v>
      </c>
      <c r="F988" s="21">
        <f t="shared" si="144"/>
        <v>1031795</v>
      </c>
      <c r="G988" s="21">
        <f t="shared" si="145"/>
        <v>1226902.7999999998</v>
      </c>
      <c r="H988" s="21">
        <f t="shared" si="146"/>
        <v>1285118.8999999999</v>
      </c>
      <c r="I988" s="1"/>
      <c r="J988" s="1"/>
    </row>
    <row r="989">
      <c r="A989" s="8" t="s">
        <v>635</v>
      </c>
      <c r="B989" s="9">
        <v>800</v>
      </c>
      <c r="C989" s="8" t="s">
        <v>220</v>
      </c>
      <c r="D989" s="8" t="s">
        <v>54</v>
      </c>
      <c r="E989" s="20" t="s">
        <v>637</v>
      </c>
      <c r="F989" s="21">
        <v>1031795</v>
      </c>
      <c r="G989" s="21">
        <v>1226902.7999999998</v>
      </c>
      <c r="H989" s="21">
        <v>1285118.8999999999</v>
      </c>
      <c r="I989" s="1"/>
      <c r="J989" s="1"/>
    </row>
    <row r="990" s="15" customFormat="1">
      <c r="A990" s="16" t="s">
        <v>638</v>
      </c>
      <c r="B990" s="17"/>
      <c r="C990" s="16"/>
      <c r="D990" s="16"/>
      <c r="E990" s="18" t="s">
        <v>41</v>
      </c>
      <c r="F990" s="19">
        <f>F991+F1015</f>
        <v>8866023.7000000011</v>
      </c>
      <c r="G990" s="19">
        <f>G991+G1015</f>
        <v>9757430.9000000004</v>
      </c>
      <c r="H990" s="19">
        <f>H991+H1015</f>
        <v>10243424.699999999</v>
      </c>
      <c r="I990" s="15"/>
      <c r="J990" s="15"/>
    </row>
    <row r="991" ht="47.25">
      <c r="A991" s="8" t="s">
        <v>639</v>
      </c>
      <c r="B991" s="9"/>
      <c r="C991" s="8"/>
      <c r="D991" s="8"/>
      <c r="E991" s="20" t="s">
        <v>640</v>
      </c>
      <c r="F991" s="21">
        <f>F992+F995+F998+F1006+F1009+F1012+F1003</f>
        <v>8632159.2000000011</v>
      </c>
      <c r="G991" s="21">
        <f>G992+G995+G998+G1006+G1009+G1012+G1003</f>
        <v>9494092.9000000004</v>
      </c>
      <c r="H991" s="21">
        <f>H992+H995+H998+H1006+H1009+H1012+H1003</f>
        <v>9977243.7999999989</v>
      </c>
      <c r="I991" s="1"/>
      <c r="J991" s="1"/>
    </row>
    <row r="992" ht="31.5">
      <c r="A992" s="8" t="s">
        <v>641</v>
      </c>
      <c r="B992" s="9"/>
      <c r="C992" s="8"/>
      <c r="D992" s="8"/>
      <c r="E992" s="20" t="s">
        <v>642</v>
      </c>
      <c r="F992" s="21">
        <f t="shared" ref="F992:F996" si="147">F993</f>
        <v>117464.90000000001</v>
      </c>
      <c r="G992" s="21">
        <f t="shared" ref="G992:G996" si="148">G993</f>
        <v>118300.39999999999</v>
      </c>
      <c r="H992" s="21">
        <f t="shared" ref="H992:H996" si="149">H993</f>
        <v>118596.5</v>
      </c>
      <c r="I992" s="1"/>
      <c r="J992" s="1"/>
    </row>
    <row r="993" ht="31.5">
      <c r="A993" s="8" t="s">
        <v>641</v>
      </c>
      <c r="B993" s="9" t="s">
        <v>46</v>
      </c>
      <c r="C993" s="8"/>
      <c r="D993" s="8"/>
      <c r="E993" s="20" t="s">
        <v>47</v>
      </c>
      <c r="F993" s="21">
        <f t="shared" si="147"/>
        <v>117464.90000000001</v>
      </c>
      <c r="G993" s="21">
        <f t="shared" si="148"/>
        <v>118300.39999999999</v>
      </c>
      <c r="H993" s="21">
        <f t="shared" si="149"/>
        <v>118596.5</v>
      </c>
      <c r="I993" s="1"/>
      <c r="J993" s="1"/>
    </row>
    <row r="994">
      <c r="A994" s="8" t="s">
        <v>641</v>
      </c>
      <c r="B994" s="9">
        <v>200</v>
      </c>
      <c r="C994" s="8" t="s">
        <v>220</v>
      </c>
      <c r="D994" s="8" t="s">
        <v>54</v>
      </c>
      <c r="E994" s="20" t="s">
        <v>637</v>
      </c>
      <c r="F994" s="21">
        <v>117464.90000000001</v>
      </c>
      <c r="G994" s="21">
        <v>118300.39999999999</v>
      </c>
      <c r="H994" s="21">
        <v>118596.5</v>
      </c>
      <c r="I994" s="1"/>
      <c r="J994" s="1"/>
    </row>
    <row r="995" ht="94.5">
      <c r="A995" s="8" t="s">
        <v>643</v>
      </c>
      <c r="B995" s="9"/>
      <c r="C995" s="8"/>
      <c r="D995" s="8"/>
      <c r="E995" s="20" t="s">
        <v>644</v>
      </c>
      <c r="F995" s="21">
        <f t="shared" si="147"/>
        <v>7933588</v>
      </c>
      <c r="G995" s="21">
        <f t="shared" si="148"/>
        <v>8722591.6999999993</v>
      </c>
      <c r="H995" s="21">
        <f t="shared" si="149"/>
        <v>9071537.0999999996</v>
      </c>
      <c r="I995" s="1"/>
      <c r="J995" s="1"/>
    </row>
    <row r="996" ht="31.5">
      <c r="A996" s="8" t="s">
        <v>643</v>
      </c>
      <c r="B996" s="9" t="s">
        <v>46</v>
      </c>
      <c r="C996" s="8"/>
      <c r="D996" s="8"/>
      <c r="E996" s="20" t="s">
        <v>47</v>
      </c>
      <c r="F996" s="21">
        <f t="shared" si="147"/>
        <v>7933588</v>
      </c>
      <c r="G996" s="21">
        <f t="shared" si="148"/>
        <v>8722591.6999999993</v>
      </c>
      <c r="H996" s="21">
        <f t="shared" si="149"/>
        <v>9071537.0999999996</v>
      </c>
      <c r="I996" s="1"/>
      <c r="J996" s="1"/>
    </row>
    <row r="997">
      <c r="A997" s="8" t="s">
        <v>643</v>
      </c>
      <c r="B997" s="9">
        <v>200</v>
      </c>
      <c r="C997" s="8" t="s">
        <v>220</v>
      </c>
      <c r="D997" s="8" t="s">
        <v>54</v>
      </c>
      <c r="E997" s="20" t="s">
        <v>637</v>
      </c>
      <c r="F997" s="21">
        <v>7933588</v>
      </c>
      <c r="G997" s="21">
        <v>8722591.6999999993</v>
      </c>
      <c r="H997" s="21">
        <v>9071537.0999999996</v>
      </c>
      <c r="I997" s="1"/>
      <c r="J997" s="1"/>
    </row>
    <row r="998" ht="31.5">
      <c r="A998" s="8" t="s">
        <v>645</v>
      </c>
      <c r="B998" s="9"/>
      <c r="C998" s="8"/>
      <c r="D998" s="8"/>
      <c r="E998" s="20" t="s">
        <v>646</v>
      </c>
      <c r="F998" s="21">
        <f>F999+F1001</f>
        <v>13544.299999999999</v>
      </c>
      <c r="G998" s="21">
        <f>G999+G1001</f>
        <v>13544.299999999999</v>
      </c>
      <c r="H998" s="21">
        <f>H999+H1001</f>
        <v>13544.299999999999</v>
      </c>
      <c r="I998" s="1"/>
      <c r="J998" s="1"/>
    </row>
    <row r="999" ht="31.5">
      <c r="A999" s="8" t="s">
        <v>645</v>
      </c>
      <c r="B999" s="9" t="s">
        <v>46</v>
      </c>
      <c r="C999" s="8"/>
      <c r="D999" s="8"/>
      <c r="E999" s="20" t="s">
        <v>47</v>
      </c>
      <c r="F999" s="21">
        <f>F1000</f>
        <v>1750</v>
      </c>
      <c r="G999" s="21">
        <f>G1000</f>
        <v>1750</v>
      </c>
      <c r="H999" s="21">
        <f>H1000</f>
        <v>1750</v>
      </c>
      <c r="I999" s="1"/>
      <c r="J999" s="1"/>
    </row>
    <row r="1000">
      <c r="A1000" s="8" t="s">
        <v>645</v>
      </c>
      <c r="B1000" s="9">
        <v>200</v>
      </c>
      <c r="C1000" s="8" t="s">
        <v>220</v>
      </c>
      <c r="D1000" s="8" t="s">
        <v>54</v>
      </c>
      <c r="E1000" s="20" t="s">
        <v>637</v>
      </c>
      <c r="F1000" s="21">
        <v>1750</v>
      </c>
      <c r="G1000" s="21">
        <v>1750</v>
      </c>
      <c r="H1000" s="21">
        <v>1750</v>
      </c>
      <c r="I1000" s="1"/>
      <c r="J1000" s="1"/>
    </row>
    <row r="1001" ht="31.5">
      <c r="A1001" s="8" t="s">
        <v>645</v>
      </c>
      <c r="B1001" s="9" t="s">
        <v>170</v>
      </c>
      <c r="C1001" s="8"/>
      <c r="D1001" s="8"/>
      <c r="E1001" s="20" t="s">
        <v>171</v>
      </c>
      <c r="F1001" s="21">
        <f>F1002</f>
        <v>11794.299999999999</v>
      </c>
      <c r="G1001" s="21">
        <f>G1002</f>
        <v>11794.299999999999</v>
      </c>
      <c r="H1001" s="21">
        <f>H1002</f>
        <v>11794.299999999999</v>
      </c>
      <c r="I1001" s="1"/>
      <c r="J1001" s="1"/>
    </row>
    <row r="1002">
      <c r="A1002" s="8" t="s">
        <v>645</v>
      </c>
      <c r="B1002" s="9">
        <v>300</v>
      </c>
      <c r="C1002" s="8" t="s">
        <v>220</v>
      </c>
      <c r="D1002" s="8" t="s">
        <v>54</v>
      </c>
      <c r="E1002" s="20" t="s">
        <v>637</v>
      </c>
      <c r="F1002" s="21">
        <v>11794.299999999999</v>
      </c>
      <c r="G1002" s="21">
        <v>11794.299999999999</v>
      </c>
      <c r="H1002" s="21">
        <v>11794.299999999999</v>
      </c>
      <c r="I1002" s="1"/>
      <c r="J1002" s="1"/>
    </row>
    <row r="1003" ht="47.25">
      <c r="A1003" s="8" t="s">
        <v>647</v>
      </c>
      <c r="B1003" s="9"/>
      <c r="C1003" s="8"/>
      <c r="D1003" s="8"/>
      <c r="E1003" s="20" t="s">
        <v>648</v>
      </c>
      <c r="F1003" s="21">
        <f t="shared" ref="F1003:F1013" si="150">F1004</f>
        <v>0</v>
      </c>
      <c r="G1003" s="21">
        <f t="shared" ref="G1003:G1013" si="151">G1004</f>
        <v>166464.5</v>
      </c>
      <c r="H1003" s="21">
        <f t="shared" ref="H1003:H1013" si="152">H1004</f>
        <v>346229.70000000001</v>
      </c>
      <c r="I1003" s="1"/>
      <c r="J1003" s="1"/>
    </row>
    <row r="1004">
      <c r="A1004" s="8" t="s">
        <v>647</v>
      </c>
      <c r="B1004" s="9" t="s">
        <v>32</v>
      </c>
      <c r="C1004" s="8"/>
      <c r="D1004" s="8"/>
      <c r="E1004" s="20" t="s">
        <v>33</v>
      </c>
      <c r="F1004" s="21">
        <f t="shared" si="150"/>
        <v>0</v>
      </c>
      <c r="G1004" s="21">
        <f t="shared" si="151"/>
        <v>166464.5</v>
      </c>
      <c r="H1004" s="21">
        <f t="shared" si="152"/>
        <v>346229.70000000001</v>
      </c>
      <c r="I1004" s="1"/>
      <c r="J1004" s="1"/>
    </row>
    <row r="1005">
      <c r="A1005" s="8" t="s">
        <v>647</v>
      </c>
      <c r="B1005" s="9">
        <v>800</v>
      </c>
      <c r="C1005" s="8" t="s">
        <v>220</v>
      </c>
      <c r="D1005" s="8" t="s">
        <v>54</v>
      </c>
      <c r="E1005" s="20" t="s">
        <v>637</v>
      </c>
      <c r="F1005" s="21"/>
      <c r="G1005" s="21">
        <v>166464.5</v>
      </c>
      <c r="H1005" s="21">
        <v>346229.70000000001</v>
      </c>
      <c r="I1005" s="1"/>
      <c r="J1005" s="1"/>
    </row>
    <row r="1006" ht="47.25">
      <c r="A1006" s="8" t="s">
        <v>649</v>
      </c>
      <c r="B1006" s="9"/>
      <c r="C1006" s="8"/>
      <c r="D1006" s="8"/>
      <c r="E1006" s="20" t="s">
        <v>650</v>
      </c>
      <c r="F1006" s="21">
        <f t="shared" si="150"/>
        <v>159892.39999999999</v>
      </c>
      <c r="G1006" s="21">
        <f t="shared" si="151"/>
        <v>123149</v>
      </c>
      <c r="H1006" s="21">
        <f t="shared" si="152"/>
        <v>87598.300000000003</v>
      </c>
      <c r="I1006" s="1"/>
      <c r="J1006" s="1"/>
    </row>
    <row r="1007">
      <c r="A1007" s="8" t="s">
        <v>649</v>
      </c>
      <c r="B1007" s="9" t="s">
        <v>32</v>
      </c>
      <c r="C1007" s="8"/>
      <c r="D1007" s="8"/>
      <c r="E1007" s="20" t="s">
        <v>33</v>
      </c>
      <c r="F1007" s="21">
        <f t="shared" si="150"/>
        <v>159892.39999999999</v>
      </c>
      <c r="G1007" s="21">
        <f t="shared" si="151"/>
        <v>123149</v>
      </c>
      <c r="H1007" s="21">
        <f t="shared" si="152"/>
        <v>87598.300000000003</v>
      </c>
      <c r="I1007" s="1"/>
      <c r="J1007" s="1"/>
    </row>
    <row r="1008">
      <c r="A1008" s="8" t="s">
        <v>649</v>
      </c>
      <c r="B1008" s="9">
        <v>800</v>
      </c>
      <c r="C1008" s="8" t="s">
        <v>220</v>
      </c>
      <c r="D1008" s="8" t="s">
        <v>54</v>
      </c>
      <c r="E1008" s="20" t="s">
        <v>637</v>
      </c>
      <c r="F1008" s="21">
        <v>159892.39999999999</v>
      </c>
      <c r="G1008" s="21">
        <v>123149</v>
      </c>
      <c r="H1008" s="21">
        <v>87598.300000000003</v>
      </c>
      <c r="I1008" s="1"/>
      <c r="J1008" s="1"/>
    </row>
    <row r="1009" ht="47.25">
      <c r="A1009" s="8" t="s">
        <v>651</v>
      </c>
      <c r="B1009" s="9"/>
      <c r="C1009" s="8"/>
      <c r="D1009" s="8"/>
      <c r="E1009" s="20" t="s">
        <v>652</v>
      </c>
      <c r="F1009" s="21">
        <f t="shared" si="150"/>
        <v>313517.70000000001</v>
      </c>
      <c r="G1009" s="21">
        <f t="shared" si="151"/>
        <v>248770.29999999999</v>
      </c>
      <c r="H1009" s="21">
        <f t="shared" si="152"/>
        <v>238465.20000000001</v>
      </c>
      <c r="I1009" s="1"/>
      <c r="J1009" s="1"/>
    </row>
    <row r="1010" ht="31.5">
      <c r="A1010" s="8" t="s">
        <v>651</v>
      </c>
      <c r="B1010" s="9" t="s">
        <v>46</v>
      </c>
      <c r="C1010" s="8"/>
      <c r="D1010" s="8"/>
      <c r="E1010" s="20" t="s">
        <v>47</v>
      </c>
      <c r="F1010" s="21">
        <f t="shared" si="150"/>
        <v>313517.70000000001</v>
      </c>
      <c r="G1010" s="21">
        <f t="shared" si="151"/>
        <v>248770.29999999999</v>
      </c>
      <c r="H1010" s="21">
        <f t="shared" si="152"/>
        <v>238465.20000000001</v>
      </c>
      <c r="I1010" s="1"/>
      <c r="J1010" s="1"/>
    </row>
    <row r="1011">
      <c r="A1011" s="8" t="s">
        <v>651</v>
      </c>
      <c r="B1011" s="9">
        <v>200</v>
      </c>
      <c r="C1011" s="8" t="s">
        <v>220</v>
      </c>
      <c r="D1011" s="8" t="s">
        <v>52</v>
      </c>
      <c r="E1011" s="20" t="s">
        <v>492</v>
      </c>
      <c r="F1011" s="21">
        <v>313517.70000000001</v>
      </c>
      <c r="G1011" s="21">
        <v>248770.29999999999</v>
      </c>
      <c r="H1011" s="21">
        <v>238465.20000000001</v>
      </c>
      <c r="I1011" s="1"/>
      <c r="J1011" s="1"/>
    </row>
    <row r="1012" ht="31.5">
      <c r="A1012" s="8" t="s">
        <v>653</v>
      </c>
      <c r="B1012" s="9"/>
      <c r="C1012" s="8"/>
      <c r="D1012" s="8"/>
      <c r="E1012" s="20" t="s">
        <v>654</v>
      </c>
      <c r="F1012" s="21">
        <f t="shared" si="150"/>
        <v>94151.900000000009</v>
      </c>
      <c r="G1012" s="21">
        <f t="shared" si="151"/>
        <v>101272.7</v>
      </c>
      <c r="H1012" s="21">
        <f t="shared" si="152"/>
        <v>101272.7</v>
      </c>
      <c r="I1012" s="1"/>
      <c r="J1012" s="1"/>
    </row>
    <row r="1013" ht="31.5">
      <c r="A1013" s="8" t="s">
        <v>653</v>
      </c>
      <c r="B1013" s="9" t="s">
        <v>46</v>
      </c>
      <c r="C1013" s="8"/>
      <c r="D1013" s="8"/>
      <c r="E1013" s="20" t="s">
        <v>47</v>
      </c>
      <c r="F1013" s="21">
        <f t="shared" si="150"/>
        <v>94151.900000000009</v>
      </c>
      <c r="G1013" s="21">
        <f t="shared" si="151"/>
        <v>101272.7</v>
      </c>
      <c r="H1013" s="21">
        <f t="shared" si="152"/>
        <v>101272.7</v>
      </c>
      <c r="I1013" s="1"/>
      <c r="J1013" s="1"/>
    </row>
    <row r="1014">
      <c r="A1014" s="8" t="s">
        <v>653</v>
      </c>
      <c r="B1014" s="9">
        <v>200</v>
      </c>
      <c r="C1014" s="8" t="s">
        <v>220</v>
      </c>
      <c r="D1014" s="8" t="s">
        <v>52</v>
      </c>
      <c r="E1014" s="20" t="s">
        <v>492</v>
      </c>
      <c r="F1014" s="21">
        <v>94151.900000000009</v>
      </c>
      <c r="G1014" s="21">
        <v>101272.7</v>
      </c>
      <c r="H1014" s="21">
        <v>101272.7</v>
      </c>
      <c r="I1014" s="1"/>
      <c r="J1014" s="1"/>
    </row>
    <row r="1015" ht="63">
      <c r="A1015" s="8" t="s">
        <v>655</v>
      </c>
      <c r="B1015" s="9"/>
      <c r="C1015" s="8"/>
      <c r="D1015" s="8"/>
      <c r="E1015" s="20" t="s">
        <v>656</v>
      </c>
      <c r="F1015" s="21">
        <f>F1016+F1021</f>
        <v>233864.50000000006</v>
      </c>
      <c r="G1015" s="21">
        <f>G1016+G1021</f>
        <v>263338</v>
      </c>
      <c r="H1015" s="21">
        <f>H1016+H1021</f>
        <v>266180.90000000002</v>
      </c>
      <c r="I1015" s="1"/>
      <c r="J1015" s="1"/>
    </row>
    <row r="1016" ht="31.5">
      <c r="A1016" s="8" t="s">
        <v>657</v>
      </c>
      <c r="B1016" s="9"/>
      <c r="C1016" s="8"/>
      <c r="D1016" s="8"/>
      <c r="E1016" s="20" t="s">
        <v>161</v>
      </c>
      <c r="F1016" s="21">
        <f>F1017+F1019</f>
        <v>41183.700000000004</v>
      </c>
      <c r="G1016" s="21">
        <f>G1017+G1019</f>
        <v>42268.100000000006</v>
      </c>
      <c r="H1016" s="21">
        <f>H1017+H1019</f>
        <v>42268.100000000006</v>
      </c>
      <c r="I1016" s="1"/>
      <c r="J1016" s="1"/>
    </row>
    <row r="1017" ht="94.5">
      <c r="A1017" s="8" t="s">
        <v>657</v>
      </c>
      <c r="B1017" s="9" t="s">
        <v>133</v>
      </c>
      <c r="C1017" s="8"/>
      <c r="D1017" s="8"/>
      <c r="E1017" s="20" t="s">
        <v>134</v>
      </c>
      <c r="F1017" s="21">
        <f>F1018</f>
        <v>38640.400000000001</v>
      </c>
      <c r="G1017" s="21">
        <f>G1018</f>
        <v>39724.800000000003</v>
      </c>
      <c r="H1017" s="21">
        <f>H1018</f>
        <v>39724.800000000003</v>
      </c>
      <c r="I1017" s="1"/>
      <c r="J1017" s="1"/>
    </row>
    <row r="1018">
      <c r="A1018" s="8" t="s">
        <v>657</v>
      </c>
      <c r="B1018" s="9">
        <v>100</v>
      </c>
      <c r="C1018" s="8" t="s">
        <v>220</v>
      </c>
      <c r="D1018" s="8" t="s">
        <v>54</v>
      </c>
      <c r="E1018" s="20" t="s">
        <v>637</v>
      </c>
      <c r="F1018" s="21">
        <v>38640.400000000001</v>
      </c>
      <c r="G1018" s="21">
        <v>39724.800000000003</v>
      </c>
      <c r="H1018" s="21">
        <v>39724.800000000003</v>
      </c>
      <c r="I1018" s="1"/>
      <c r="J1018" s="1"/>
    </row>
    <row r="1019" ht="31.5">
      <c r="A1019" s="8" t="s">
        <v>657</v>
      </c>
      <c r="B1019" s="9" t="s">
        <v>46</v>
      </c>
      <c r="C1019" s="8"/>
      <c r="D1019" s="8"/>
      <c r="E1019" s="20" t="s">
        <v>47</v>
      </c>
      <c r="F1019" s="21">
        <f>F1020</f>
        <v>2543.3000000000002</v>
      </c>
      <c r="G1019" s="21">
        <f>G1020</f>
        <v>2543.3000000000002</v>
      </c>
      <c r="H1019" s="21">
        <f>H1020</f>
        <v>2543.3000000000002</v>
      </c>
      <c r="I1019" s="1"/>
      <c r="J1019" s="1"/>
    </row>
    <row r="1020">
      <c r="A1020" s="8" t="s">
        <v>657</v>
      </c>
      <c r="B1020" s="9">
        <v>200</v>
      </c>
      <c r="C1020" s="8" t="s">
        <v>220</v>
      </c>
      <c r="D1020" s="8" t="s">
        <v>54</v>
      </c>
      <c r="E1020" s="20" t="s">
        <v>637</v>
      </c>
      <c r="F1020" s="21">
        <v>2543.3000000000002</v>
      </c>
      <c r="G1020" s="21">
        <v>2543.3000000000002</v>
      </c>
      <c r="H1020" s="21">
        <v>2543.3000000000002</v>
      </c>
      <c r="I1020" s="1"/>
      <c r="J1020" s="1"/>
    </row>
    <row r="1021" ht="47.25">
      <c r="A1021" s="8" t="s">
        <v>658</v>
      </c>
      <c r="B1021" s="9"/>
      <c r="C1021" s="8"/>
      <c r="D1021" s="8"/>
      <c r="E1021" s="20" t="s">
        <v>132</v>
      </c>
      <c r="F1021" s="21">
        <f>F1022+F1024+F1026</f>
        <v>192680.80000000005</v>
      </c>
      <c r="G1021" s="21">
        <f>G1022+G1024+G1026</f>
        <v>221069.89999999999</v>
      </c>
      <c r="H1021" s="21">
        <f>H1022+H1024+H1026</f>
        <v>223912.80000000002</v>
      </c>
      <c r="I1021" s="1"/>
      <c r="J1021" s="1"/>
    </row>
    <row r="1022" ht="94.5">
      <c r="A1022" s="8" t="s">
        <v>658</v>
      </c>
      <c r="B1022" s="9" t="s">
        <v>133</v>
      </c>
      <c r="C1022" s="8"/>
      <c r="D1022" s="8"/>
      <c r="E1022" s="20" t="s">
        <v>134</v>
      </c>
      <c r="F1022" s="21">
        <f>F1023</f>
        <v>182696.90000000002</v>
      </c>
      <c r="G1022" s="21">
        <f>G1023</f>
        <v>213928.89999999999</v>
      </c>
      <c r="H1022" s="21">
        <f>H1023</f>
        <v>213928.89999999999</v>
      </c>
      <c r="I1022" s="1"/>
      <c r="J1022" s="1"/>
    </row>
    <row r="1023">
      <c r="A1023" s="8" t="s">
        <v>658</v>
      </c>
      <c r="B1023" s="9">
        <v>100</v>
      </c>
      <c r="C1023" s="8" t="s">
        <v>220</v>
      </c>
      <c r="D1023" s="8" t="s">
        <v>54</v>
      </c>
      <c r="E1023" s="20" t="s">
        <v>637</v>
      </c>
      <c r="F1023" s="21">
        <f>22203.2+160493.7</f>
        <v>182696.90000000002</v>
      </c>
      <c r="G1023" s="21">
        <f>165016.8+48912.1</f>
        <v>213928.89999999999</v>
      </c>
      <c r="H1023" s="21">
        <f>165016.8+48912.1</f>
        <v>213928.89999999999</v>
      </c>
      <c r="I1023" s="1"/>
      <c r="J1023" s="1"/>
    </row>
    <row r="1024" ht="31.5">
      <c r="A1024" s="8" t="s">
        <v>658</v>
      </c>
      <c r="B1024" s="9" t="s">
        <v>46</v>
      </c>
      <c r="C1024" s="8"/>
      <c r="D1024" s="8"/>
      <c r="E1024" s="20" t="s">
        <v>47</v>
      </c>
      <c r="F1024" s="21">
        <f>F1025</f>
        <v>9973.2000000000007</v>
      </c>
      <c r="G1024" s="21">
        <f>G1025</f>
        <v>7130.3000000000002</v>
      </c>
      <c r="H1024" s="21">
        <f>H1025</f>
        <v>9973.2000000000007</v>
      </c>
      <c r="I1024" s="1"/>
      <c r="J1024" s="1"/>
    </row>
    <row r="1025">
      <c r="A1025" s="8" t="s">
        <v>658</v>
      </c>
      <c r="B1025" s="9">
        <v>200</v>
      </c>
      <c r="C1025" s="8" t="s">
        <v>220</v>
      </c>
      <c r="D1025" s="8" t="s">
        <v>54</v>
      </c>
      <c r="E1025" s="20" t="s">
        <v>637</v>
      </c>
      <c r="F1025" s="21">
        <f>7141-10.7+2842.9</f>
        <v>9973.2000000000007</v>
      </c>
      <c r="G1025" s="21">
        <f>7141-10.7</f>
        <v>7130.3000000000002</v>
      </c>
      <c r="H1025" s="21">
        <f>7141-10.7+2842.9</f>
        <v>9973.2000000000007</v>
      </c>
      <c r="I1025" s="1"/>
      <c r="J1025" s="1"/>
    </row>
    <row r="1026">
      <c r="A1026" s="8" t="s">
        <v>658</v>
      </c>
      <c r="B1026" s="9" t="s">
        <v>32</v>
      </c>
      <c r="C1026" s="8"/>
      <c r="D1026" s="8"/>
      <c r="E1026" s="20" t="s">
        <v>33</v>
      </c>
      <c r="F1026" s="21">
        <f>F1027</f>
        <v>10.699999999999999</v>
      </c>
      <c r="G1026" s="21">
        <f>G1027</f>
        <v>10.699999999999999</v>
      </c>
      <c r="H1026" s="21">
        <f>H1027</f>
        <v>10.699999999999999</v>
      </c>
      <c r="I1026" s="1"/>
      <c r="J1026" s="1"/>
    </row>
    <row r="1027">
      <c r="A1027" s="8" t="s">
        <v>658</v>
      </c>
      <c r="B1027" s="9">
        <v>800</v>
      </c>
      <c r="C1027" s="8" t="s">
        <v>220</v>
      </c>
      <c r="D1027" s="8" t="s">
        <v>54</v>
      </c>
      <c r="E1027" s="20" t="s">
        <v>637</v>
      </c>
      <c r="F1027" s="21">
        <v>10.699999999999999</v>
      </c>
      <c r="G1027" s="21">
        <v>10.699999999999999</v>
      </c>
      <c r="H1027" s="21">
        <v>10.699999999999999</v>
      </c>
      <c r="I1027" s="1"/>
      <c r="J1027" s="1"/>
    </row>
    <row r="1028" s="10" customFormat="1" ht="47.25">
      <c r="A1028" s="11" t="s">
        <v>659</v>
      </c>
      <c r="B1028" s="12"/>
      <c r="C1028" s="11"/>
      <c r="D1028" s="11"/>
      <c r="E1028" s="13" t="s">
        <v>660</v>
      </c>
      <c r="F1028" s="14">
        <f>F1029+F1055+F1106</f>
        <v>2599966</v>
      </c>
      <c r="G1028" s="14">
        <f>G1029+G1055+G1106</f>
        <v>2517041.2000000002</v>
      </c>
      <c r="H1028" s="14">
        <f>H1029+H1055+H1106</f>
        <v>1360040.3</v>
      </c>
      <c r="I1028" s="10"/>
      <c r="J1028" s="10"/>
    </row>
    <row r="1029" s="15" customFormat="1" ht="31.5">
      <c r="A1029" s="16" t="s">
        <v>661</v>
      </c>
      <c r="B1029" s="17"/>
      <c r="C1029" s="16"/>
      <c r="D1029" s="16"/>
      <c r="E1029" s="18" t="s">
        <v>359</v>
      </c>
      <c r="F1029" s="19">
        <f>F1030+F1036</f>
        <v>897644</v>
      </c>
      <c r="G1029" s="19">
        <f>G1030+G1036</f>
        <v>477044</v>
      </c>
      <c r="H1029" s="19">
        <f>H1030+H1036</f>
        <v>0</v>
      </c>
      <c r="I1029" s="15"/>
      <c r="J1029" s="15"/>
    </row>
    <row r="1030" ht="31.5">
      <c r="A1030" s="8" t="s">
        <v>662</v>
      </c>
      <c r="B1030" s="9"/>
      <c r="C1030" s="8"/>
      <c r="D1030" s="8"/>
      <c r="E1030" s="20" t="s">
        <v>499</v>
      </c>
      <c r="F1030" s="21">
        <f>F1031</f>
        <v>700000</v>
      </c>
      <c r="G1030" s="21">
        <f>G1031</f>
        <v>400000</v>
      </c>
      <c r="H1030" s="21">
        <f>H1031</f>
        <v>0</v>
      </c>
      <c r="I1030" s="1"/>
      <c r="J1030" s="1"/>
    </row>
    <row r="1031" ht="31.5">
      <c r="A1031" s="8" t="s">
        <v>663</v>
      </c>
      <c r="B1031" s="9"/>
      <c r="C1031" s="8"/>
      <c r="D1031" s="8"/>
      <c r="E1031" s="20" t="s">
        <v>664</v>
      </c>
      <c r="F1031" s="21">
        <f>F1032+F1034</f>
        <v>700000</v>
      </c>
      <c r="G1031" s="21">
        <f>G1032+G1034</f>
        <v>400000</v>
      </c>
      <c r="H1031" s="21">
        <f>H1032+H1034</f>
        <v>0</v>
      </c>
      <c r="I1031" s="1"/>
      <c r="J1031" s="1"/>
    </row>
    <row r="1032" ht="47.25">
      <c r="A1032" s="8" t="s">
        <v>663</v>
      </c>
      <c r="B1032" s="9" t="s">
        <v>38</v>
      </c>
      <c r="C1032" s="8"/>
      <c r="D1032" s="8"/>
      <c r="E1032" s="20" t="s">
        <v>39</v>
      </c>
      <c r="F1032" s="21">
        <f t="shared" ref="F1032:F1053" si="153">F1033</f>
        <v>652349.19999999995</v>
      </c>
      <c r="G1032" s="21">
        <f>G1033</f>
        <v>193205.60000000001</v>
      </c>
      <c r="H1032" s="21">
        <f>H1033</f>
        <v>0</v>
      </c>
      <c r="I1032" s="1"/>
      <c r="J1032" s="1"/>
    </row>
    <row r="1033">
      <c r="A1033" s="8" t="s">
        <v>663</v>
      </c>
      <c r="B1033" s="9">
        <v>600</v>
      </c>
      <c r="C1033" s="8" t="s">
        <v>286</v>
      </c>
      <c r="D1033" s="8" t="s">
        <v>23</v>
      </c>
      <c r="E1033" s="20" t="s">
        <v>665</v>
      </c>
      <c r="F1033" s="21">
        <v>652349.19999999995</v>
      </c>
      <c r="G1033" s="21">
        <v>193205.60000000001</v>
      </c>
      <c r="H1033" s="21"/>
      <c r="I1033" s="1"/>
      <c r="J1033" s="1"/>
    </row>
    <row r="1034">
      <c r="A1034" s="8" t="s">
        <v>663</v>
      </c>
      <c r="B1034" s="9" t="s">
        <v>32</v>
      </c>
      <c r="C1034" s="8"/>
      <c r="D1034" s="8"/>
      <c r="E1034" s="20" t="s">
        <v>33</v>
      </c>
      <c r="F1034" s="21">
        <f t="shared" si="153"/>
        <v>47650.800000000003</v>
      </c>
      <c r="G1034" s="21">
        <f>G1035</f>
        <v>206794.39999999999</v>
      </c>
      <c r="H1034" s="21">
        <f>H1035</f>
        <v>0</v>
      </c>
      <c r="I1034" s="1"/>
      <c r="J1034" s="1"/>
    </row>
    <row r="1035">
      <c r="A1035" s="8" t="s">
        <v>663</v>
      </c>
      <c r="B1035" s="9">
        <v>800</v>
      </c>
      <c r="C1035" s="8" t="s">
        <v>286</v>
      </c>
      <c r="D1035" s="8" t="s">
        <v>23</v>
      </c>
      <c r="E1035" s="20" t="s">
        <v>665</v>
      </c>
      <c r="F1035" s="21">
        <v>47650.800000000003</v>
      </c>
      <c r="G1035" s="21">
        <v>206794.39999999999</v>
      </c>
      <c r="H1035" s="21"/>
      <c r="I1035" s="1"/>
      <c r="J1035" s="1"/>
    </row>
    <row r="1036" ht="31.5">
      <c r="A1036" s="8" t="s">
        <v>666</v>
      </c>
      <c r="B1036" s="9"/>
      <c r="C1036" s="8"/>
      <c r="D1036" s="8"/>
      <c r="E1036" s="20" t="s">
        <v>667</v>
      </c>
      <c r="F1036" s="21">
        <f>F1037+F1040+F1043+F1046+F1049+F1052</f>
        <v>197644</v>
      </c>
      <c r="G1036" s="21">
        <f>G1037+G1040+G1043+G1046+G1049+G1052</f>
        <v>77044</v>
      </c>
      <c r="H1036" s="21">
        <f>H1037+H1040+H1043+H1046+H1049+H1052</f>
        <v>0</v>
      </c>
      <c r="I1036" s="1"/>
      <c r="J1036" s="1"/>
    </row>
    <row r="1037">
      <c r="A1037" s="8" t="s">
        <v>668</v>
      </c>
      <c r="B1037" s="9"/>
      <c r="C1037" s="8"/>
      <c r="D1037" s="8"/>
      <c r="E1037" s="20" t="s">
        <v>669</v>
      </c>
      <c r="F1037" s="21">
        <f t="shared" si="153"/>
        <v>39000</v>
      </c>
      <c r="G1037" s="21">
        <f t="shared" ref="G1037:G1053" si="154">G1038</f>
        <v>0</v>
      </c>
      <c r="H1037" s="21">
        <f t="shared" ref="H1037:H1053" si="155">H1038</f>
        <v>0</v>
      </c>
      <c r="I1037" s="1"/>
    </row>
    <row r="1038" ht="47.25">
      <c r="A1038" s="8" t="s">
        <v>668</v>
      </c>
      <c r="B1038" s="9" t="s">
        <v>21</v>
      </c>
      <c r="C1038" s="8"/>
      <c r="D1038" s="8"/>
      <c r="E1038" s="20" t="s">
        <v>22</v>
      </c>
      <c r="F1038" s="21">
        <f t="shared" si="153"/>
        <v>39000</v>
      </c>
      <c r="G1038" s="21">
        <f t="shared" si="154"/>
        <v>0</v>
      </c>
      <c r="H1038" s="21">
        <f t="shared" si="155"/>
        <v>0</v>
      </c>
      <c r="I1038" s="1"/>
    </row>
    <row r="1039">
      <c r="A1039" s="8" t="s">
        <v>668</v>
      </c>
      <c r="B1039" s="9">
        <v>400</v>
      </c>
      <c r="C1039" s="8" t="s">
        <v>286</v>
      </c>
      <c r="D1039" s="8" t="s">
        <v>264</v>
      </c>
      <c r="E1039" s="20" t="s">
        <v>670</v>
      </c>
      <c r="F1039" s="21">
        <v>39000</v>
      </c>
      <c r="G1039" s="21"/>
      <c r="H1039" s="21"/>
      <c r="I1039" s="1"/>
    </row>
    <row r="1040">
      <c r="A1040" s="8" t="s">
        <v>671</v>
      </c>
      <c r="B1040" s="9"/>
      <c r="C1040" s="8"/>
      <c r="D1040" s="8"/>
      <c r="E1040" s="20" t="s">
        <v>672</v>
      </c>
      <c r="F1040" s="21">
        <f t="shared" si="153"/>
        <v>0</v>
      </c>
      <c r="G1040" s="21">
        <f t="shared" si="154"/>
        <v>55200</v>
      </c>
      <c r="H1040" s="21">
        <f t="shared" si="155"/>
        <v>0</v>
      </c>
      <c r="I1040" s="1"/>
    </row>
    <row r="1041" ht="47.25">
      <c r="A1041" s="8" t="s">
        <v>671</v>
      </c>
      <c r="B1041" s="9" t="s">
        <v>21</v>
      </c>
      <c r="C1041" s="8"/>
      <c r="D1041" s="8"/>
      <c r="E1041" s="20" t="s">
        <v>22</v>
      </c>
      <c r="F1041" s="21">
        <f t="shared" si="153"/>
        <v>0</v>
      </c>
      <c r="G1041" s="21">
        <f t="shared" si="154"/>
        <v>55200</v>
      </c>
      <c r="H1041" s="21">
        <f t="shared" si="155"/>
        <v>0</v>
      </c>
      <c r="I1041" s="1"/>
    </row>
    <row r="1042">
      <c r="A1042" s="8" t="s">
        <v>671</v>
      </c>
      <c r="B1042" s="9">
        <v>400</v>
      </c>
      <c r="C1042" s="8" t="s">
        <v>286</v>
      </c>
      <c r="D1042" s="8" t="s">
        <v>264</v>
      </c>
      <c r="E1042" s="20" t="s">
        <v>670</v>
      </c>
      <c r="F1042" s="21"/>
      <c r="G1042" s="21">
        <v>55200</v>
      </c>
      <c r="H1042" s="21"/>
      <c r="I1042" s="1"/>
    </row>
    <row r="1043" ht="78.75">
      <c r="A1043" s="8" t="s">
        <v>673</v>
      </c>
      <c r="B1043" s="9"/>
      <c r="C1043" s="8"/>
      <c r="D1043" s="8"/>
      <c r="E1043" s="20" t="s">
        <v>674</v>
      </c>
      <c r="F1043" s="21">
        <f t="shared" si="153"/>
        <v>94706</v>
      </c>
      <c r="G1043" s="21">
        <f t="shared" si="154"/>
        <v>0</v>
      </c>
      <c r="H1043" s="21">
        <f t="shared" si="155"/>
        <v>0</v>
      </c>
      <c r="I1043" s="1"/>
    </row>
    <row r="1044" ht="47.25">
      <c r="A1044" s="8" t="s">
        <v>673</v>
      </c>
      <c r="B1044" s="9" t="s">
        <v>21</v>
      </c>
      <c r="C1044" s="8"/>
      <c r="D1044" s="8"/>
      <c r="E1044" s="20" t="s">
        <v>22</v>
      </c>
      <c r="F1044" s="21">
        <f t="shared" si="153"/>
        <v>94706</v>
      </c>
      <c r="G1044" s="21">
        <f t="shared" si="154"/>
        <v>0</v>
      </c>
      <c r="H1044" s="21">
        <f t="shared" si="155"/>
        <v>0</v>
      </c>
      <c r="I1044" s="1"/>
    </row>
    <row r="1045">
      <c r="A1045" s="8" t="s">
        <v>673</v>
      </c>
      <c r="B1045" s="9">
        <v>400</v>
      </c>
      <c r="C1045" s="8" t="s">
        <v>286</v>
      </c>
      <c r="D1045" s="8" t="s">
        <v>264</v>
      </c>
      <c r="E1045" s="20" t="s">
        <v>670</v>
      </c>
      <c r="F1045" s="21">
        <v>94706</v>
      </c>
      <c r="G1045" s="21"/>
      <c r="H1045" s="21"/>
      <c r="I1045" s="1"/>
    </row>
    <row r="1046" ht="47.25">
      <c r="A1046" s="8" t="s">
        <v>675</v>
      </c>
      <c r="B1046" s="9"/>
      <c r="C1046" s="8"/>
      <c r="D1046" s="8"/>
      <c r="E1046" s="20" t="s">
        <v>676</v>
      </c>
      <c r="F1046" s="21">
        <f t="shared" si="153"/>
        <v>38918</v>
      </c>
      <c r="G1046" s="21">
        <f t="shared" si="154"/>
        <v>0</v>
      </c>
      <c r="H1046" s="21">
        <f t="shared" si="155"/>
        <v>0</v>
      </c>
      <c r="I1046" s="1"/>
    </row>
    <row r="1047" ht="47.25">
      <c r="A1047" s="8" t="s">
        <v>675</v>
      </c>
      <c r="B1047" s="9" t="s">
        <v>21</v>
      </c>
      <c r="C1047" s="8"/>
      <c r="D1047" s="8"/>
      <c r="E1047" s="20" t="s">
        <v>22</v>
      </c>
      <c r="F1047" s="21">
        <f t="shared" si="153"/>
        <v>38918</v>
      </c>
      <c r="G1047" s="21">
        <f t="shared" si="154"/>
        <v>0</v>
      </c>
      <c r="H1047" s="21">
        <f t="shared" si="155"/>
        <v>0</v>
      </c>
      <c r="I1047" s="1"/>
    </row>
    <row r="1048">
      <c r="A1048" s="8" t="s">
        <v>675</v>
      </c>
      <c r="B1048" s="9">
        <v>400</v>
      </c>
      <c r="C1048" s="8" t="s">
        <v>286</v>
      </c>
      <c r="D1048" s="8" t="s">
        <v>264</v>
      </c>
      <c r="E1048" s="20" t="s">
        <v>670</v>
      </c>
      <c r="F1048" s="21">
        <v>38918</v>
      </c>
      <c r="G1048" s="21"/>
      <c r="H1048" s="21"/>
      <c r="I1048" s="1"/>
    </row>
    <row r="1049" ht="94.5">
      <c r="A1049" s="8" t="s">
        <v>677</v>
      </c>
      <c r="B1049" s="9"/>
      <c r="C1049" s="8"/>
      <c r="D1049" s="8"/>
      <c r="E1049" s="20" t="s">
        <v>678</v>
      </c>
      <c r="F1049" s="21">
        <f t="shared" si="153"/>
        <v>25020</v>
      </c>
      <c r="G1049" s="21">
        <f t="shared" si="154"/>
        <v>0</v>
      </c>
      <c r="H1049" s="21">
        <f t="shared" si="155"/>
        <v>0</v>
      </c>
      <c r="I1049" s="1"/>
    </row>
    <row r="1050" ht="47.25">
      <c r="A1050" s="8" t="s">
        <v>677</v>
      </c>
      <c r="B1050" s="9" t="s">
        <v>21</v>
      </c>
      <c r="C1050" s="8"/>
      <c r="D1050" s="8"/>
      <c r="E1050" s="20" t="s">
        <v>22</v>
      </c>
      <c r="F1050" s="21">
        <f t="shared" si="153"/>
        <v>25020</v>
      </c>
      <c r="G1050" s="21">
        <f t="shared" si="154"/>
        <v>0</v>
      </c>
      <c r="H1050" s="21">
        <f t="shared" si="155"/>
        <v>0</v>
      </c>
      <c r="I1050" s="1"/>
    </row>
    <row r="1051">
      <c r="A1051" s="8" t="s">
        <v>677</v>
      </c>
      <c r="B1051" s="9">
        <v>400</v>
      </c>
      <c r="C1051" s="8" t="s">
        <v>286</v>
      </c>
      <c r="D1051" s="8" t="s">
        <v>264</v>
      </c>
      <c r="E1051" s="20" t="s">
        <v>670</v>
      </c>
      <c r="F1051" s="21">
        <v>25020</v>
      </c>
      <c r="G1051" s="21"/>
      <c r="H1051" s="21"/>
      <c r="I1051" s="1"/>
    </row>
    <row r="1052" ht="47.25">
      <c r="A1052" s="8" t="s">
        <v>679</v>
      </c>
      <c r="B1052" s="9"/>
      <c r="C1052" s="8"/>
      <c r="D1052" s="8"/>
      <c r="E1052" s="20" t="s">
        <v>680</v>
      </c>
      <c r="F1052" s="21">
        <f t="shared" si="153"/>
        <v>0</v>
      </c>
      <c r="G1052" s="21">
        <f t="shared" si="154"/>
        <v>21844</v>
      </c>
      <c r="H1052" s="21">
        <f t="shared" si="155"/>
        <v>0</v>
      </c>
      <c r="I1052" s="1"/>
    </row>
    <row r="1053" ht="47.25">
      <c r="A1053" s="8" t="s">
        <v>679</v>
      </c>
      <c r="B1053" s="9" t="s">
        <v>21</v>
      </c>
      <c r="C1053" s="8"/>
      <c r="D1053" s="8"/>
      <c r="E1053" s="20" t="s">
        <v>22</v>
      </c>
      <c r="F1053" s="21">
        <f t="shared" si="153"/>
        <v>0</v>
      </c>
      <c r="G1053" s="21">
        <f t="shared" si="154"/>
        <v>21844</v>
      </c>
      <c r="H1053" s="21">
        <f t="shared" si="155"/>
        <v>0</v>
      </c>
      <c r="I1053" s="1"/>
    </row>
    <row r="1054">
      <c r="A1054" s="8" t="s">
        <v>679</v>
      </c>
      <c r="B1054" s="9">
        <v>400</v>
      </c>
      <c r="C1054" s="8" t="s">
        <v>286</v>
      </c>
      <c r="D1054" s="8" t="s">
        <v>264</v>
      </c>
      <c r="E1054" s="20" t="s">
        <v>670</v>
      </c>
      <c r="F1054" s="21"/>
      <c r="G1054" s="21">
        <v>21844</v>
      </c>
      <c r="H1054" s="21"/>
      <c r="I1054" s="1"/>
    </row>
    <row r="1055" s="15" customFormat="1">
      <c r="A1055" s="16" t="s">
        <v>681</v>
      </c>
      <c r="B1055" s="17"/>
      <c r="C1055" s="16"/>
      <c r="D1055" s="16"/>
      <c r="E1055" s="18" t="s">
        <v>16</v>
      </c>
      <c r="F1055" s="19">
        <f>F1056+F1099</f>
        <v>639381.5</v>
      </c>
      <c r="G1055" s="19">
        <f>G1056+G1099</f>
        <v>970669.69999999995</v>
      </c>
      <c r="H1055" s="19">
        <f>H1056+H1099</f>
        <v>247000</v>
      </c>
      <c r="I1055" s="15"/>
      <c r="J1055" s="15"/>
    </row>
    <row r="1056" ht="63">
      <c r="A1056" s="8" t="s">
        <v>682</v>
      </c>
      <c r="B1056" s="9"/>
      <c r="C1056" s="8"/>
      <c r="D1056" s="8"/>
      <c r="E1056" s="20" t="s">
        <v>683</v>
      </c>
      <c r="F1056" s="21">
        <f>F1057+F1060+F1063+F1066+F1069+F1093+F1096+F1072+F1075+F1078+F1081+F1084+F1087+F1090</f>
        <v>392381.49999999994</v>
      </c>
      <c r="G1056" s="21">
        <f>G1057+G1060+G1063+G1066+G1069+G1093+G1096+G1072+G1075+G1078+G1081+G1084+G1087+G1090</f>
        <v>723669.69999999995</v>
      </c>
      <c r="H1056" s="21">
        <f>H1057+H1060+H1063+H1066+H1069+H1093+H1096+H1072+H1075+H1078+H1081+H1084+H1087+H1090</f>
        <v>0</v>
      </c>
      <c r="I1056" s="1"/>
      <c r="J1056" s="1"/>
    </row>
    <row r="1057" ht="47.25">
      <c r="A1057" s="8" t="s">
        <v>684</v>
      </c>
      <c r="B1057" s="9"/>
      <c r="C1057" s="8"/>
      <c r="D1057" s="8"/>
      <c r="E1057" s="20" t="s">
        <v>685</v>
      </c>
      <c r="F1057" s="21">
        <f t="shared" ref="F1057:F1097" si="156">F1058</f>
        <v>33851.199999999997</v>
      </c>
      <c r="G1057" s="21">
        <f t="shared" ref="G1057:G1097" si="157">G1058</f>
        <v>364663.59999999998</v>
      </c>
      <c r="H1057" s="21">
        <f t="shared" ref="H1057:H1097" si="158">H1058</f>
        <v>0</v>
      </c>
      <c r="I1057" s="1"/>
      <c r="J1057" s="1"/>
    </row>
    <row r="1058" ht="47.25">
      <c r="A1058" s="8" t="s">
        <v>684</v>
      </c>
      <c r="B1058" s="9" t="s">
        <v>21</v>
      </c>
      <c r="C1058" s="8"/>
      <c r="D1058" s="8"/>
      <c r="E1058" s="20" t="s">
        <v>22</v>
      </c>
      <c r="F1058" s="21">
        <f t="shared" si="156"/>
        <v>33851.199999999997</v>
      </c>
      <c r="G1058" s="21">
        <f t="shared" si="157"/>
        <v>364663.59999999998</v>
      </c>
      <c r="H1058" s="21">
        <f t="shared" si="158"/>
        <v>0</v>
      </c>
      <c r="I1058" s="1"/>
      <c r="J1058" s="1"/>
    </row>
    <row r="1059">
      <c r="A1059" s="8" t="s">
        <v>684</v>
      </c>
      <c r="B1059" s="9">
        <v>400</v>
      </c>
      <c r="C1059" s="8" t="s">
        <v>286</v>
      </c>
      <c r="D1059" s="8" t="s">
        <v>264</v>
      </c>
      <c r="E1059" s="20" t="s">
        <v>670</v>
      </c>
      <c r="F1059" s="21">
        <v>33851.199999999997</v>
      </c>
      <c r="G1059" s="21">
        <v>364663.59999999998</v>
      </c>
      <c r="H1059" s="21"/>
      <c r="I1059" s="1"/>
      <c r="J1059" s="1"/>
    </row>
    <row r="1060" ht="47.25">
      <c r="A1060" s="8" t="s">
        <v>686</v>
      </c>
      <c r="B1060" s="9"/>
      <c r="C1060" s="8"/>
      <c r="D1060" s="8"/>
      <c r="E1060" s="20" t="s">
        <v>687</v>
      </c>
      <c r="F1060" s="21">
        <f t="shared" si="156"/>
        <v>52115.800000000003</v>
      </c>
      <c r="G1060" s="21">
        <f t="shared" si="157"/>
        <v>0</v>
      </c>
      <c r="H1060" s="21">
        <f t="shared" si="158"/>
        <v>0</v>
      </c>
      <c r="I1060" s="1"/>
      <c r="J1060" s="1"/>
    </row>
    <row r="1061" ht="47.25">
      <c r="A1061" s="8" t="s">
        <v>686</v>
      </c>
      <c r="B1061" s="9" t="s">
        <v>21</v>
      </c>
      <c r="C1061" s="8"/>
      <c r="D1061" s="8"/>
      <c r="E1061" s="20" t="s">
        <v>22</v>
      </c>
      <c r="F1061" s="21">
        <f t="shared" si="156"/>
        <v>52115.800000000003</v>
      </c>
      <c r="G1061" s="21">
        <f t="shared" si="157"/>
        <v>0</v>
      </c>
      <c r="H1061" s="21">
        <f t="shared" si="158"/>
        <v>0</v>
      </c>
      <c r="I1061" s="1"/>
      <c r="J1061" s="1"/>
    </row>
    <row r="1062">
      <c r="A1062" s="8" t="s">
        <v>686</v>
      </c>
      <c r="B1062" s="9">
        <v>400</v>
      </c>
      <c r="C1062" s="8" t="s">
        <v>286</v>
      </c>
      <c r="D1062" s="8" t="s">
        <v>264</v>
      </c>
      <c r="E1062" s="20" t="s">
        <v>670</v>
      </c>
      <c r="F1062" s="21">
        <v>52115.800000000003</v>
      </c>
      <c r="G1062" s="21"/>
      <c r="H1062" s="21"/>
      <c r="I1062" s="1"/>
      <c r="J1062" s="1"/>
    </row>
    <row r="1063" ht="31.5">
      <c r="A1063" s="8" t="s">
        <v>688</v>
      </c>
      <c r="B1063" s="9"/>
      <c r="C1063" s="8"/>
      <c r="D1063" s="8"/>
      <c r="E1063" s="20" t="s">
        <v>689</v>
      </c>
      <c r="F1063" s="21">
        <f t="shared" si="156"/>
        <v>4784.3000000000002</v>
      </c>
      <c r="G1063" s="21">
        <f t="shared" si="157"/>
        <v>0</v>
      </c>
      <c r="H1063" s="21">
        <f t="shared" si="158"/>
        <v>0</v>
      </c>
      <c r="I1063" s="1"/>
      <c r="J1063" s="1"/>
    </row>
    <row r="1064" ht="47.25">
      <c r="A1064" s="8" t="s">
        <v>688</v>
      </c>
      <c r="B1064" s="9" t="s">
        <v>21</v>
      </c>
      <c r="C1064" s="8"/>
      <c r="D1064" s="8"/>
      <c r="E1064" s="20" t="s">
        <v>22</v>
      </c>
      <c r="F1064" s="21">
        <f t="shared" si="156"/>
        <v>4784.3000000000002</v>
      </c>
      <c r="G1064" s="21">
        <f t="shared" si="157"/>
        <v>0</v>
      </c>
      <c r="H1064" s="21">
        <f t="shared" si="158"/>
        <v>0</v>
      </c>
      <c r="I1064" s="1"/>
      <c r="J1064" s="1"/>
    </row>
    <row r="1065">
      <c r="A1065" s="8" t="s">
        <v>688</v>
      </c>
      <c r="B1065" s="9">
        <v>400</v>
      </c>
      <c r="C1065" s="8" t="s">
        <v>286</v>
      </c>
      <c r="D1065" s="8" t="s">
        <v>264</v>
      </c>
      <c r="E1065" s="20" t="s">
        <v>670</v>
      </c>
      <c r="F1065" s="21">
        <v>4784.3000000000002</v>
      </c>
      <c r="G1065" s="21"/>
      <c r="H1065" s="21"/>
      <c r="I1065" s="1"/>
      <c r="J1065" s="1"/>
    </row>
    <row r="1066" ht="31.5">
      <c r="A1066" s="8" t="s">
        <v>690</v>
      </c>
      <c r="B1066" s="9"/>
      <c r="C1066" s="8"/>
      <c r="D1066" s="8"/>
      <c r="E1066" s="20" t="s">
        <v>691</v>
      </c>
      <c r="F1066" s="21">
        <f t="shared" si="156"/>
        <v>34485.800000000003</v>
      </c>
      <c r="G1066" s="21">
        <f t="shared" si="157"/>
        <v>0</v>
      </c>
      <c r="H1066" s="21">
        <f t="shared" si="158"/>
        <v>0</v>
      </c>
      <c r="I1066" s="1"/>
      <c r="J1066" s="1"/>
    </row>
    <row r="1067" ht="47.25">
      <c r="A1067" s="8" t="s">
        <v>690</v>
      </c>
      <c r="B1067" s="9" t="s">
        <v>21</v>
      </c>
      <c r="C1067" s="8"/>
      <c r="D1067" s="8"/>
      <c r="E1067" s="20" t="s">
        <v>22</v>
      </c>
      <c r="F1067" s="21">
        <f t="shared" si="156"/>
        <v>34485.800000000003</v>
      </c>
      <c r="G1067" s="21">
        <f t="shared" si="157"/>
        <v>0</v>
      </c>
      <c r="H1067" s="21">
        <f t="shared" si="158"/>
        <v>0</v>
      </c>
      <c r="I1067" s="1"/>
      <c r="J1067" s="1"/>
    </row>
    <row r="1068">
      <c r="A1068" s="8" t="s">
        <v>690</v>
      </c>
      <c r="B1068" s="9">
        <v>400</v>
      </c>
      <c r="C1068" s="8" t="s">
        <v>286</v>
      </c>
      <c r="D1068" s="8" t="s">
        <v>264</v>
      </c>
      <c r="E1068" s="20" t="s">
        <v>670</v>
      </c>
      <c r="F1068" s="21">
        <v>34485.800000000003</v>
      </c>
      <c r="G1068" s="21"/>
      <c r="H1068" s="21"/>
      <c r="I1068" s="1"/>
      <c r="J1068" s="1"/>
    </row>
    <row r="1069" ht="31.5">
      <c r="A1069" s="8" t="s">
        <v>692</v>
      </c>
      <c r="B1069" s="9"/>
      <c r="C1069" s="8"/>
      <c r="D1069" s="8"/>
      <c r="E1069" s="20" t="s">
        <v>693</v>
      </c>
      <c r="F1069" s="21">
        <f t="shared" si="156"/>
        <v>30453.799999999999</v>
      </c>
      <c r="G1069" s="21">
        <f t="shared" si="157"/>
        <v>0</v>
      </c>
      <c r="H1069" s="21">
        <f t="shared" si="158"/>
        <v>0</v>
      </c>
      <c r="I1069" s="1"/>
      <c r="J1069" s="1"/>
    </row>
    <row r="1070" ht="47.25">
      <c r="A1070" s="8" t="s">
        <v>692</v>
      </c>
      <c r="B1070" s="9" t="s">
        <v>21</v>
      </c>
      <c r="C1070" s="8"/>
      <c r="D1070" s="8"/>
      <c r="E1070" s="20" t="s">
        <v>22</v>
      </c>
      <c r="F1070" s="21">
        <f t="shared" si="156"/>
        <v>30453.799999999999</v>
      </c>
      <c r="G1070" s="21">
        <f t="shared" si="157"/>
        <v>0</v>
      </c>
      <c r="H1070" s="21">
        <f t="shared" si="158"/>
        <v>0</v>
      </c>
      <c r="I1070" s="1"/>
      <c r="J1070" s="1"/>
    </row>
    <row r="1071">
      <c r="A1071" s="8" t="s">
        <v>692</v>
      </c>
      <c r="B1071" s="9">
        <v>400</v>
      </c>
      <c r="C1071" s="8" t="s">
        <v>286</v>
      </c>
      <c r="D1071" s="8" t="s">
        <v>264</v>
      </c>
      <c r="E1071" s="20" t="s">
        <v>670</v>
      </c>
      <c r="F1071" s="21">
        <v>30453.799999999999</v>
      </c>
      <c r="G1071" s="21"/>
      <c r="H1071" s="21"/>
      <c r="I1071" s="1"/>
      <c r="J1071" s="1"/>
    </row>
    <row r="1072" ht="31.5">
      <c r="A1072" s="8" t="s">
        <v>694</v>
      </c>
      <c r="B1072" s="9"/>
      <c r="C1072" s="8"/>
      <c r="D1072" s="8"/>
      <c r="E1072" s="20" t="s">
        <v>695</v>
      </c>
      <c r="F1072" s="21">
        <f t="shared" si="156"/>
        <v>26789.5</v>
      </c>
      <c r="G1072" s="21">
        <f t="shared" si="157"/>
        <v>0</v>
      </c>
      <c r="H1072" s="21">
        <f t="shared" si="158"/>
        <v>0</v>
      </c>
      <c r="I1072" s="1"/>
      <c r="J1072" s="1"/>
    </row>
    <row r="1073" ht="47.25">
      <c r="A1073" s="8" t="s">
        <v>694</v>
      </c>
      <c r="B1073" s="9" t="s">
        <v>21</v>
      </c>
      <c r="C1073" s="8"/>
      <c r="D1073" s="8"/>
      <c r="E1073" s="20" t="s">
        <v>22</v>
      </c>
      <c r="F1073" s="21">
        <f t="shared" si="156"/>
        <v>26789.5</v>
      </c>
      <c r="G1073" s="21">
        <f t="shared" si="157"/>
        <v>0</v>
      </c>
      <c r="H1073" s="21">
        <f t="shared" si="158"/>
        <v>0</v>
      </c>
      <c r="I1073" s="1"/>
      <c r="J1073" s="1"/>
    </row>
    <row r="1074">
      <c r="A1074" s="8" t="s">
        <v>694</v>
      </c>
      <c r="B1074" s="9">
        <v>400</v>
      </c>
      <c r="C1074" s="8" t="s">
        <v>286</v>
      </c>
      <c r="D1074" s="8" t="s">
        <v>264</v>
      </c>
      <c r="E1074" s="20" t="s">
        <v>670</v>
      </c>
      <c r="F1074" s="21">
        <v>26789.5</v>
      </c>
      <c r="G1074" s="21"/>
      <c r="H1074" s="21"/>
      <c r="I1074" s="1"/>
      <c r="J1074" s="1"/>
    </row>
    <row r="1075" ht="47.25">
      <c r="A1075" s="8" t="s">
        <v>696</v>
      </c>
      <c r="B1075" s="9"/>
      <c r="C1075" s="8"/>
      <c r="D1075" s="8"/>
      <c r="E1075" s="20" t="s">
        <v>697</v>
      </c>
      <c r="F1075" s="21">
        <f t="shared" si="156"/>
        <v>11334.1</v>
      </c>
      <c r="G1075" s="21">
        <f t="shared" si="157"/>
        <v>0</v>
      </c>
      <c r="H1075" s="21">
        <f t="shared" si="158"/>
        <v>0</v>
      </c>
      <c r="I1075" s="1"/>
      <c r="J1075" s="1"/>
    </row>
    <row r="1076" ht="47.25">
      <c r="A1076" s="8" t="s">
        <v>696</v>
      </c>
      <c r="B1076" s="9" t="s">
        <v>21</v>
      </c>
      <c r="C1076" s="8"/>
      <c r="D1076" s="8"/>
      <c r="E1076" s="20" t="s">
        <v>22</v>
      </c>
      <c r="F1076" s="21">
        <f t="shared" si="156"/>
        <v>11334.1</v>
      </c>
      <c r="G1076" s="21"/>
      <c r="H1076" s="21"/>
      <c r="I1076" s="1"/>
      <c r="J1076" s="1"/>
    </row>
    <row r="1077">
      <c r="A1077" s="8" t="s">
        <v>696</v>
      </c>
      <c r="B1077" s="9">
        <v>400</v>
      </c>
      <c r="C1077" s="8" t="s">
        <v>286</v>
      </c>
      <c r="D1077" s="8" t="s">
        <v>264</v>
      </c>
      <c r="E1077" s="20" t="s">
        <v>670</v>
      </c>
      <c r="F1077" s="21">
        <v>11334.1</v>
      </c>
      <c r="G1077" s="21"/>
      <c r="H1077" s="21"/>
      <c r="I1077" s="1"/>
      <c r="J1077" s="1"/>
    </row>
    <row r="1078" ht="31.5">
      <c r="A1078" s="8" t="s">
        <v>698</v>
      </c>
      <c r="B1078" s="9"/>
      <c r="C1078" s="8"/>
      <c r="D1078" s="8"/>
      <c r="E1078" s="20" t="s">
        <v>699</v>
      </c>
      <c r="F1078" s="21">
        <f t="shared" si="156"/>
        <v>4115.1000000000004</v>
      </c>
      <c r="G1078" s="21">
        <f t="shared" si="157"/>
        <v>168427.60000000001</v>
      </c>
      <c r="H1078" s="21">
        <f t="shared" si="158"/>
        <v>0</v>
      </c>
      <c r="I1078" s="1"/>
      <c r="J1078" s="1"/>
    </row>
    <row r="1079" ht="47.25">
      <c r="A1079" s="8" t="s">
        <v>698</v>
      </c>
      <c r="B1079" s="9" t="s">
        <v>21</v>
      </c>
      <c r="C1079" s="8"/>
      <c r="D1079" s="8"/>
      <c r="E1079" s="20" t="s">
        <v>22</v>
      </c>
      <c r="F1079" s="21">
        <f t="shared" si="156"/>
        <v>4115.1000000000004</v>
      </c>
      <c r="G1079" s="21">
        <f t="shared" si="157"/>
        <v>168427.60000000001</v>
      </c>
      <c r="H1079" s="21">
        <f t="shared" si="158"/>
        <v>0</v>
      </c>
      <c r="I1079" s="1"/>
      <c r="J1079" s="1"/>
    </row>
    <row r="1080">
      <c r="A1080" s="8" t="s">
        <v>698</v>
      </c>
      <c r="B1080" s="9">
        <v>400</v>
      </c>
      <c r="C1080" s="8" t="s">
        <v>286</v>
      </c>
      <c r="D1080" s="8" t="s">
        <v>264</v>
      </c>
      <c r="E1080" s="20" t="s">
        <v>670</v>
      </c>
      <c r="F1080" s="21">
        <v>4115.1000000000004</v>
      </c>
      <c r="G1080" s="21">
        <v>168427.60000000001</v>
      </c>
      <c r="H1080" s="21"/>
      <c r="I1080" s="1"/>
      <c r="J1080" s="1"/>
    </row>
    <row r="1081" ht="31.5">
      <c r="A1081" s="8" t="s">
        <v>700</v>
      </c>
      <c r="B1081" s="9"/>
      <c r="C1081" s="8"/>
      <c r="D1081" s="8"/>
      <c r="E1081" s="20" t="s">
        <v>701</v>
      </c>
      <c r="F1081" s="21">
        <f t="shared" si="156"/>
        <v>1711.3</v>
      </c>
      <c r="G1081" s="21">
        <f t="shared" si="157"/>
        <v>0</v>
      </c>
      <c r="H1081" s="21">
        <f t="shared" si="158"/>
        <v>0</v>
      </c>
      <c r="I1081" s="1"/>
      <c r="J1081" s="1"/>
    </row>
    <row r="1082" ht="47.25">
      <c r="A1082" s="8" t="s">
        <v>700</v>
      </c>
      <c r="B1082" s="9" t="s">
        <v>21</v>
      </c>
      <c r="C1082" s="8"/>
      <c r="D1082" s="8"/>
      <c r="E1082" s="20" t="s">
        <v>22</v>
      </c>
      <c r="F1082" s="21">
        <f t="shared" si="156"/>
        <v>1711.3</v>
      </c>
      <c r="G1082" s="21">
        <f t="shared" si="157"/>
        <v>0</v>
      </c>
      <c r="H1082" s="21">
        <f t="shared" si="158"/>
        <v>0</v>
      </c>
      <c r="I1082" s="1"/>
      <c r="J1082" s="1"/>
    </row>
    <row r="1083">
      <c r="A1083" s="8" t="s">
        <v>700</v>
      </c>
      <c r="B1083" s="9">
        <v>400</v>
      </c>
      <c r="C1083" s="8" t="s">
        <v>286</v>
      </c>
      <c r="D1083" s="8" t="s">
        <v>264</v>
      </c>
      <c r="E1083" s="20" t="s">
        <v>670</v>
      </c>
      <c r="F1083" s="21">
        <v>1711.3</v>
      </c>
      <c r="G1083" s="21"/>
      <c r="H1083" s="21"/>
      <c r="I1083" s="1"/>
      <c r="J1083" s="1"/>
    </row>
    <row r="1084" ht="78.75">
      <c r="A1084" s="8" t="s">
        <v>702</v>
      </c>
      <c r="B1084" s="9"/>
      <c r="C1084" s="8"/>
      <c r="D1084" s="8"/>
      <c r="E1084" s="20" t="s">
        <v>703</v>
      </c>
      <c r="F1084" s="21">
        <f t="shared" si="156"/>
        <v>35550.599999999999</v>
      </c>
      <c r="G1084" s="21">
        <f t="shared" si="157"/>
        <v>0</v>
      </c>
      <c r="H1084" s="21">
        <f t="shared" si="158"/>
        <v>0</v>
      </c>
      <c r="I1084" s="1"/>
      <c r="J1084" s="1"/>
    </row>
    <row r="1085" ht="47.25">
      <c r="A1085" s="8" t="s">
        <v>702</v>
      </c>
      <c r="B1085" s="9" t="s">
        <v>21</v>
      </c>
      <c r="C1085" s="8"/>
      <c r="D1085" s="8"/>
      <c r="E1085" s="20" t="s">
        <v>22</v>
      </c>
      <c r="F1085" s="21">
        <f t="shared" si="156"/>
        <v>35550.599999999999</v>
      </c>
      <c r="G1085" s="21">
        <f t="shared" si="157"/>
        <v>0</v>
      </c>
      <c r="H1085" s="21">
        <f t="shared" si="158"/>
        <v>0</v>
      </c>
      <c r="I1085" s="1"/>
      <c r="J1085" s="1"/>
    </row>
    <row r="1086">
      <c r="A1086" s="8" t="s">
        <v>702</v>
      </c>
      <c r="B1086" s="9">
        <v>400</v>
      </c>
      <c r="C1086" s="8" t="s">
        <v>286</v>
      </c>
      <c r="D1086" s="8" t="s">
        <v>264</v>
      </c>
      <c r="E1086" s="20" t="s">
        <v>670</v>
      </c>
      <c r="F1086" s="21">
        <v>35550.599999999999</v>
      </c>
      <c r="G1086" s="21"/>
      <c r="H1086" s="21"/>
      <c r="I1086" s="1"/>
      <c r="J1086" s="1"/>
    </row>
    <row r="1087" ht="78.75">
      <c r="A1087" s="8" t="s">
        <v>704</v>
      </c>
      <c r="B1087" s="9"/>
      <c r="C1087" s="8"/>
      <c r="D1087" s="8"/>
      <c r="E1087" s="20" t="s">
        <v>705</v>
      </c>
      <c r="F1087" s="21">
        <f t="shared" si="156"/>
        <v>1235.5999999999999</v>
      </c>
      <c r="G1087" s="21">
        <f t="shared" si="157"/>
        <v>0</v>
      </c>
      <c r="H1087" s="21">
        <f t="shared" si="158"/>
        <v>0</v>
      </c>
      <c r="I1087" s="1"/>
      <c r="J1087" s="1"/>
    </row>
    <row r="1088" ht="47.25">
      <c r="A1088" s="8" t="s">
        <v>704</v>
      </c>
      <c r="B1088" s="9" t="s">
        <v>21</v>
      </c>
      <c r="C1088" s="8"/>
      <c r="D1088" s="8"/>
      <c r="E1088" s="20" t="s">
        <v>22</v>
      </c>
      <c r="F1088" s="21">
        <f t="shared" si="156"/>
        <v>1235.5999999999999</v>
      </c>
      <c r="G1088" s="21">
        <f t="shared" si="157"/>
        <v>0</v>
      </c>
      <c r="H1088" s="21">
        <f t="shared" si="158"/>
        <v>0</v>
      </c>
      <c r="I1088" s="1"/>
      <c r="J1088" s="1"/>
    </row>
    <row r="1089">
      <c r="A1089" s="8" t="s">
        <v>704</v>
      </c>
      <c r="B1089" s="9">
        <v>400</v>
      </c>
      <c r="C1089" s="8" t="s">
        <v>286</v>
      </c>
      <c r="D1089" s="8" t="s">
        <v>264</v>
      </c>
      <c r="E1089" s="20" t="s">
        <v>670</v>
      </c>
      <c r="F1089" s="21">
        <v>1235.5999999999999</v>
      </c>
      <c r="G1089" s="21"/>
      <c r="H1089" s="21"/>
      <c r="I1089" s="1"/>
      <c r="J1089" s="1"/>
    </row>
    <row r="1090" ht="94.5">
      <c r="A1090" s="8" t="s">
        <v>706</v>
      </c>
      <c r="B1090" s="9"/>
      <c r="C1090" s="8"/>
      <c r="D1090" s="8"/>
      <c r="E1090" s="20" t="s">
        <v>707</v>
      </c>
      <c r="F1090" s="21">
        <f t="shared" si="156"/>
        <v>3660</v>
      </c>
      <c r="G1090" s="21">
        <f t="shared" si="157"/>
        <v>0</v>
      </c>
      <c r="H1090" s="21">
        <f t="shared" si="158"/>
        <v>0</v>
      </c>
      <c r="I1090" s="1"/>
    </row>
    <row r="1091" ht="47.25">
      <c r="A1091" s="8" t="s">
        <v>706</v>
      </c>
      <c r="B1091" s="9" t="s">
        <v>21</v>
      </c>
      <c r="C1091" s="8"/>
      <c r="D1091" s="8"/>
      <c r="E1091" s="20" t="s">
        <v>22</v>
      </c>
      <c r="F1091" s="21">
        <f t="shared" si="156"/>
        <v>3660</v>
      </c>
      <c r="G1091" s="21">
        <f t="shared" si="157"/>
        <v>0</v>
      </c>
      <c r="H1091" s="21">
        <f t="shared" si="158"/>
        <v>0</v>
      </c>
      <c r="I1091" s="1"/>
    </row>
    <row r="1092">
      <c r="A1092" s="8" t="s">
        <v>706</v>
      </c>
      <c r="B1092" s="9">
        <v>400</v>
      </c>
      <c r="C1092" s="8" t="s">
        <v>286</v>
      </c>
      <c r="D1092" s="8" t="s">
        <v>264</v>
      </c>
      <c r="E1092" s="20" t="s">
        <v>670</v>
      </c>
      <c r="F1092" s="21">
        <v>3660</v>
      </c>
      <c r="G1092" s="21"/>
      <c r="H1092" s="21"/>
      <c r="I1092" s="1"/>
    </row>
    <row r="1093" ht="47.25">
      <c r="A1093" s="8" t="s">
        <v>708</v>
      </c>
      <c r="B1093" s="9"/>
      <c r="C1093" s="8"/>
      <c r="D1093" s="8"/>
      <c r="E1093" s="20" t="s">
        <v>709</v>
      </c>
      <c r="F1093" s="21">
        <f t="shared" si="156"/>
        <v>43764.300000000003</v>
      </c>
      <c r="G1093" s="21">
        <f t="shared" si="157"/>
        <v>0</v>
      </c>
      <c r="H1093" s="21">
        <f t="shared" si="158"/>
        <v>0</v>
      </c>
      <c r="I1093" s="1"/>
      <c r="J1093" s="1"/>
    </row>
    <row r="1094" ht="47.25">
      <c r="A1094" s="8" t="s">
        <v>708</v>
      </c>
      <c r="B1094" s="9" t="s">
        <v>21</v>
      </c>
      <c r="C1094" s="8"/>
      <c r="D1094" s="8"/>
      <c r="E1094" s="20" t="s">
        <v>22</v>
      </c>
      <c r="F1094" s="21">
        <f t="shared" si="156"/>
        <v>43764.300000000003</v>
      </c>
      <c r="G1094" s="21">
        <f t="shared" si="157"/>
        <v>0</v>
      </c>
      <c r="H1094" s="21">
        <f t="shared" si="158"/>
        <v>0</v>
      </c>
      <c r="I1094" s="1"/>
      <c r="J1094" s="1"/>
    </row>
    <row r="1095">
      <c r="A1095" s="8" t="s">
        <v>708</v>
      </c>
      <c r="B1095" s="9">
        <v>400</v>
      </c>
      <c r="C1095" s="8" t="s">
        <v>286</v>
      </c>
      <c r="D1095" s="8" t="s">
        <v>264</v>
      </c>
      <c r="E1095" s="20" t="s">
        <v>670</v>
      </c>
      <c r="F1095" s="21">
        <v>43764.300000000003</v>
      </c>
      <c r="G1095" s="21"/>
      <c r="H1095" s="21"/>
      <c r="I1095" s="1"/>
      <c r="J1095" s="1"/>
    </row>
    <row r="1096" ht="47.25">
      <c r="A1096" s="8" t="s">
        <v>710</v>
      </c>
      <c r="B1096" s="9"/>
      <c r="C1096" s="8"/>
      <c r="D1096" s="8"/>
      <c r="E1096" s="20" t="s">
        <v>711</v>
      </c>
      <c r="F1096" s="21">
        <f t="shared" si="156"/>
        <v>108530.10000000001</v>
      </c>
      <c r="G1096" s="21">
        <f t="shared" si="157"/>
        <v>190578.5</v>
      </c>
      <c r="H1096" s="21">
        <f t="shared" si="158"/>
        <v>0</v>
      </c>
      <c r="I1096" s="1"/>
      <c r="J1096" s="1"/>
    </row>
    <row r="1097" ht="47.25">
      <c r="A1097" s="8" t="s">
        <v>710</v>
      </c>
      <c r="B1097" s="9" t="s">
        <v>21</v>
      </c>
      <c r="C1097" s="8"/>
      <c r="D1097" s="8"/>
      <c r="E1097" s="20" t="s">
        <v>22</v>
      </c>
      <c r="F1097" s="21">
        <f t="shared" si="156"/>
        <v>108530.10000000001</v>
      </c>
      <c r="G1097" s="21">
        <f t="shared" si="157"/>
        <v>190578.5</v>
      </c>
      <c r="H1097" s="21">
        <f t="shared" si="158"/>
        <v>0</v>
      </c>
      <c r="I1097" s="1"/>
      <c r="J1097" s="1"/>
    </row>
    <row r="1098">
      <c r="A1098" s="8" t="s">
        <v>710</v>
      </c>
      <c r="B1098" s="9">
        <v>400</v>
      </c>
      <c r="C1098" s="8" t="s">
        <v>286</v>
      </c>
      <c r="D1098" s="8" t="s">
        <v>264</v>
      </c>
      <c r="E1098" s="20" t="s">
        <v>670</v>
      </c>
      <c r="F1098" s="21">
        <v>108530.10000000001</v>
      </c>
      <c r="G1098" s="21">
        <v>190578.5</v>
      </c>
      <c r="H1098" s="21"/>
      <c r="I1098" s="1"/>
      <c r="J1098" s="1"/>
    </row>
    <row r="1099" ht="47.25">
      <c r="A1099" s="8" t="s">
        <v>712</v>
      </c>
      <c r="B1099" s="9"/>
      <c r="C1099" s="8"/>
      <c r="D1099" s="8"/>
      <c r="E1099" s="20" t="s">
        <v>713</v>
      </c>
      <c r="F1099" s="21">
        <f>F1100+F1103</f>
        <v>247000</v>
      </c>
      <c r="G1099" s="21">
        <f>G1100+G1103</f>
        <v>247000</v>
      </c>
      <c r="H1099" s="21">
        <f>H1100+H1103</f>
        <v>247000</v>
      </c>
      <c r="I1099" s="1"/>
      <c r="J1099" s="1"/>
    </row>
    <row r="1100" ht="47.25">
      <c r="A1100" s="8" t="s">
        <v>714</v>
      </c>
      <c r="B1100" s="9"/>
      <c r="C1100" s="8"/>
      <c r="D1100" s="8"/>
      <c r="E1100" s="20" t="s">
        <v>715</v>
      </c>
      <c r="F1100" s="21">
        <f t="shared" ref="F1100:F1104" si="159">F1101</f>
        <v>150000</v>
      </c>
      <c r="G1100" s="21">
        <f t="shared" ref="G1100:G1104" si="160">G1101</f>
        <v>150000</v>
      </c>
      <c r="H1100" s="21">
        <f t="shared" ref="H1100:H1104" si="161">H1101</f>
        <v>150000</v>
      </c>
      <c r="I1100" s="1"/>
      <c r="J1100" s="1"/>
    </row>
    <row r="1101" ht="47.25">
      <c r="A1101" s="8" t="s">
        <v>714</v>
      </c>
      <c r="B1101" s="9" t="s">
        <v>38</v>
      </c>
      <c r="C1101" s="8"/>
      <c r="D1101" s="8"/>
      <c r="E1101" s="20" t="s">
        <v>39</v>
      </c>
      <c r="F1101" s="21">
        <f t="shared" si="159"/>
        <v>150000</v>
      </c>
      <c r="G1101" s="21">
        <f t="shared" si="160"/>
        <v>150000</v>
      </c>
      <c r="H1101" s="21">
        <f t="shared" si="161"/>
        <v>150000</v>
      </c>
      <c r="I1101" s="1"/>
      <c r="J1101" s="1"/>
    </row>
    <row r="1102">
      <c r="A1102" s="8" t="s">
        <v>714</v>
      </c>
      <c r="B1102" s="9">
        <v>600</v>
      </c>
      <c r="C1102" s="8" t="s">
        <v>286</v>
      </c>
      <c r="D1102" s="8" t="s">
        <v>85</v>
      </c>
      <c r="E1102" s="20" t="s">
        <v>487</v>
      </c>
      <c r="F1102" s="21">
        <v>150000</v>
      </c>
      <c r="G1102" s="21">
        <v>150000</v>
      </c>
      <c r="H1102" s="21">
        <v>150000</v>
      </c>
      <c r="I1102" s="1"/>
      <c r="J1102" s="1"/>
    </row>
    <row r="1103" ht="47.25">
      <c r="A1103" s="8" t="s">
        <v>716</v>
      </c>
      <c r="B1103" s="9"/>
      <c r="C1103" s="8"/>
      <c r="D1103" s="8"/>
      <c r="E1103" s="20" t="s">
        <v>717</v>
      </c>
      <c r="F1103" s="21">
        <f t="shared" si="159"/>
        <v>97000</v>
      </c>
      <c r="G1103" s="21">
        <f t="shared" si="160"/>
        <v>97000</v>
      </c>
      <c r="H1103" s="21">
        <f t="shared" si="161"/>
        <v>97000</v>
      </c>
      <c r="I1103" s="1"/>
      <c r="J1103" s="1"/>
    </row>
    <row r="1104" ht="47.25">
      <c r="A1104" s="8" t="s">
        <v>716</v>
      </c>
      <c r="B1104" s="9" t="s">
        <v>38</v>
      </c>
      <c r="C1104" s="8"/>
      <c r="D1104" s="8"/>
      <c r="E1104" s="20" t="s">
        <v>39</v>
      </c>
      <c r="F1104" s="21">
        <f t="shared" si="159"/>
        <v>97000</v>
      </c>
      <c r="G1104" s="21">
        <f t="shared" si="160"/>
        <v>97000</v>
      </c>
      <c r="H1104" s="21">
        <f t="shared" si="161"/>
        <v>97000</v>
      </c>
      <c r="I1104" s="1"/>
      <c r="J1104" s="1"/>
    </row>
    <row r="1105">
      <c r="A1105" s="8" t="s">
        <v>716</v>
      </c>
      <c r="B1105" s="9">
        <v>600</v>
      </c>
      <c r="C1105" s="8" t="s">
        <v>220</v>
      </c>
      <c r="D1105" s="8" t="s">
        <v>52</v>
      </c>
      <c r="E1105" s="20" t="s">
        <v>492</v>
      </c>
      <c r="F1105" s="21">
        <v>97000</v>
      </c>
      <c r="G1105" s="21">
        <v>97000</v>
      </c>
      <c r="H1105" s="21">
        <v>97000</v>
      </c>
      <c r="I1105" s="1"/>
      <c r="J1105" s="1"/>
    </row>
    <row r="1106" s="15" customFormat="1">
      <c r="A1106" s="16" t="s">
        <v>718</v>
      </c>
      <c r="B1106" s="17"/>
      <c r="C1106" s="16"/>
      <c r="D1106" s="16"/>
      <c r="E1106" s="18" t="s">
        <v>41</v>
      </c>
      <c r="F1106" s="19">
        <f>F1107+F1127+F1134+F1141+F1148</f>
        <v>1062940.5</v>
      </c>
      <c r="G1106" s="19">
        <f>G1107+G1127+G1134+G1141+G1148</f>
        <v>1069327.5</v>
      </c>
      <c r="H1106" s="19">
        <f>H1107+H1127+H1134+H1141+H1148</f>
        <v>1113040.3</v>
      </c>
      <c r="I1106" s="15"/>
      <c r="J1106" s="15"/>
    </row>
    <row r="1107" ht="47.25">
      <c r="A1107" s="8" t="s">
        <v>719</v>
      </c>
      <c r="B1107" s="9"/>
      <c r="C1107" s="8"/>
      <c r="D1107" s="8"/>
      <c r="E1107" s="20" t="s">
        <v>720</v>
      </c>
      <c r="F1107" s="21">
        <f>F1108+F1115+F1118+F1124+F1121</f>
        <v>206317.60000000001</v>
      </c>
      <c r="G1107" s="21">
        <f>G1108+G1115+G1118+G1124+G1121</f>
        <v>185170.5</v>
      </c>
      <c r="H1107" s="21">
        <f>H1108+H1115+H1118+H1124+H1121</f>
        <v>195374.5</v>
      </c>
      <c r="I1107" s="1"/>
      <c r="J1107" s="1"/>
    </row>
    <row r="1108" ht="47.25">
      <c r="A1108" s="8" t="s">
        <v>721</v>
      </c>
      <c r="B1108" s="9"/>
      <c r="C1108" s="8"/>
      <c r="D1108" s="8"/>
      <c r="E1108" s="20" t="s">
        <v>132</v>
      </c>
      <c r="F1108" s="21">
        <f>F1109+F1111+F1113</f>
        <v>32545.700000000001</v>
      </c>
      <c r="G1108" s="21">
        <f>G1109+G1111+G1113</f>
        <v>33361</v>
      </c>
      <c r="H1108" s="21">
        <f>H1109+H1111+H1113</f>
        <v>33361</v>
      </c>
      <c r="I1108" s="1"/>
      <c r="J1108" s="1"/>
    </row>
    <row r="1109" ht="94.5">
      <c r="A1109" s="8" t="s">
        <v>721</v>
      </c>
      <c r="B1109" s="9" t="s">
        <v>133</v>
      </c>
      <c r="C1109" s="8"/>
      <c r="D1109" s="8"/>
      <c r="E1109" s="20" t="s">
        <v>134</v>
      </c>
      <c r="F1109" s="21">
        <f>F1110</f>
        <v>28931.099999999999</v>
      </c>
      <c r="G1109" s="21">
        <f>G1110</f>
        <v>29746.400000000001</v>
      </c>
      <c r="H1109" s="21">
        <f>H1110</f>
        <v>29746.400000000001</v>
      </c>
      <c r="I1109" s="1"/>
      <c r="J1109" s="1"/>
    </row>
    <row r="1110" ht="31.5">
      <c r="A1110" s="8" t="s">
        <v>721</v>
      </c>
      <c r="B1110" s="9">
        <v>100</v>
      </c>
      <c r="C1110" s="8" t="s">
        <v>286</v>
      </c>
      <c r="D1110" s="8" t="s">
        <v>286</v>
      </c>
      <c r="E1110" s="20" t="s">
        <v>616</v>
      </c>
      <c r="F1110" s="21">
        <v>28931.099999999999</v>
      </c>
      <c r="G1110" s="21">
        <v>29746.400000000001</v>
      </c>
      <c r="H1110" s="21">
        <v>29746.400000000001</v>
      </c>
      <c r="I1110" s="1"/>
      <c r="J1110" s="1"/>
    </row>
    <row r="1111" ht="31.5">
      <c r="A1111" s="8" t="s">
        <v>721</v>
      </c>
      <c r="B1111" s="9" t="s">
        <v>46</v>
      </c>
      <c r="C1111" s="8"/>
      <c r="D1111" s="8"/>
      <c r="E1111" s="20" t="s">
        <v>47</v>
      </c>
      <c r="F1111" s="21">
        <f>F1112</f>
        <v>3600.9000000000001</v>
      </c>
      <c r="G1111" s="21">
        <f>G1112</f>
        <v>3601.2000000000003</v>
      </c>
      <c r="H1111" s="21">
        <f>H1112</f>
        <v>3601.4000000000001</v>
      </c>
      <c r="I1111" s="1"/>
      <c r="J1111" s="1"/>
    </row>
    <row r="1112" ht="31.5">
      <c r="A1112" s="8" t="s">
        <v>721</v>
      </c>
      <c r="B1112" s="9">
        <v>200</v>
      </c>
      <c r="C1112" s="8" t="s">
        <v>286</v>
      </c>
      <c r="D1112" s="8" t="s">
        <v>286</v>
      </c>
      <c r="E1112" s="20" t="s">
        <v>616</v>
      </c>
      <c r="F1112" s="21">
        <v>3600.9000000000001</v>
      </c>
      <c r="G1112" s="21">
        <v>3601.2000000000003</v>
      </c>
      <c r="H1112" s="21">
        <v>3601.4000000000001</v>
      </c>
      <c r="I1112" s="1"/>
      <c r="J1112" s="1"/>
    </row>
    <row r="1113">
      <c r="A1113" s="8" t="s">
        <v>721</v>
      </c>
      <c r="B1113" s="9" t="s">
        <v>32</v>
      </c>
      <c r="C1113" s="8"/>
      <c r="D1113" s="8"/>
      <c r="E1113" s="20" t="s">
        <v>33</v>
      </c>
      <c r="F1113" s="21">
        <f>F1114</f>
        <v>13.699999999999999</v>
      </c>
      <c r="G1113" s="21">
        <f>G1114</f>
        <v>13.399999999999999</v>
      </c>
      <c r="H1113" s="21">
        <f>H1114</f>
        <v>13.199999999999999</v>
      </c>
      <c r="I1113" s="1"/>
      <c r="J1113" s="1"/>
    </row>
    <row r="1114" ht="31.5">
      <c r="A1114" s="8" t="s">
        <v>721</v>
      </c>
      <c r="B1114" s="9">
        <v>800</v>
      </c>
      <c r="C1114" s="8" t="s">
        <v>286</v>
      </c>
      <c r="D1114" s="8" t="s">
        <v>286</v>
      </c>
      <c r="E1114" s="20" t="s">
        <v>616</v>
      </c>
      <c r="F1114" s="21">
        <v>13.699999999999999</v>
      </c>
      <c r="G1114" s="21">
        <v>13.399999999999999</v>
      </c>
      <c r="H1114" s="21">
        <v>13.199999999999999</v>
      </c>
      <c r="I1114" s="1"/>
      <c r="J1114" s="1"/>
    </row>
    <row r="1115">
      <c r="A1115" s="8" t="s">
        <v>722</v>
      </c>
      <c r="B1115" s="9"/>
      <c r="C1115" s="8"/>
      <c r="D1115" s="8"/>
      <c r="E1115" s="20" t="s">
        <v>723</v>
      </c>
      <c r="F1115" s="21">
        <f t="shared" ref="F1115:F1125" si="162">F1116</f>
        <v>27578.900000000001</v>
      </c>
      <c r="G1115" s="21">
        <f t="shared" ref="G1115:G1125" si="163">G1116</f>
        <v>1045.5</v>
      </c>
      <c r="H1115" s="21">
        <f t="shared" ref="H1115:H1125" si="164">H1116</f>
        <v>1045.5</v>
      </c>
      <c r="I1115" s="1"/>
      <c r="J1115" s="1"/>
    </row>
    <row r="1116" ht="31.5">
      <c r="A1116" s="8" t="s">
        <v>722</v>
      </c>
      <c r="B1116" s="9" t="s">
        <v>46</v>
      </c>
      <c r="C1116" s="8"/>
      <c r="D1116" s="8"/>
      <c r="E1116" s="20" t="s">
        <v>47</v>
      </c>
      <c r="F1116" s="21">
        <f t="shared" si="162"/>
        <v>27578.900000000001</v>
      </c>
      <c r="G1116" s="21">
        <f t="shared" si="163"/>
        <v>1045.5</v>
      </c>
      <c r="H1116" s="21">
        <f t="shared" si="164"/>
        <v>1045.5</v>
      </c>
      <c r="I1116" s="1"/>
      <c r="J1116" s="1"/>
    </row>
    <row r="1117">
      <c r="A1117" s="8" t="s">
        <v>722</v>
      </c>
      <c r="B1117" s="9" t="s">
        <v>46</v>
      </c>
      <c r="C1117" s="8" t="s">
        <v>286</v>
      </c>
      <c r="D1117" s="8" t="s">
        <v>264</v>
      </c>
      <c r="E1117" s="20" t="s">
        <v>670</v>
      </c>
      <c r="F1117" s="21">
        <v>27578.900000000001</v>
      </c>
      <c r="G1117" s="21">
        <v>1045.5</v>
      </c>
      <c r="H1117" s="21">
        <v>1045.5</v>
      </c>
      <c r="I1117" s="1"/>
      <c r="J1117" s="1"/>
    </row>
    <row r="1118" ht="31.5">
      <c r="A1118" s="8" t="s">
        <v>724</v>
      </c>
      <c r="B1118" s="9"/>
      <c r="C1118" s="8"/>
      <c r="D1118" s="8"/>
      <c r="E1118" s="20" t="s">
        <v>725</v>
      </c>
      <c r="F1118" s="21">
        <f t="shared" si="162"/>
        <v>50305</v>
      </c>
      <c r="G1118" s="21">
        <f t="shared" si="163"/>
        <v>35702.599999999999</v>
      </c>
      <c r="H1118" s="21">
        <f t="shared" si="164"/>
        <v>35702.599999999999</v>
      </c>
      <c r="I1118" s="1"/>
      <c r="J1118" s="1"/>
    </row>
    <row r="1119" ht="31.5">
      <c r="A1119" s="8" t="s">
        <v>724</v>
      </c>
      <c r="B1119" s="9" t="s">
        <v>46</v>
      </c>
      <c r="C1119" s="8"/>
      <c r="D1119" s="8"/>
      <c r="E1119" s="20" t="s">
        <v>47</v>
      </c>
      <c r="F1119" s="21">
        <f t="shared" si="162"/>
        <v>50305</v>
      </c>
      <c r="G1119" s="21">
        <f t="shared" si="163"/>
        <v>35702.599999999999</v>
      </c>
      <c r="H1119" s="21">
        <f t="shared" si="164"/>
        <v>35702.599999999999</v>
      </c>
      <c r="I1119" s="1"/>
      <c r="J1119" s="1"/>
    </row>
    <row r="1120">
      <c r="A1120" s="8" t="s">
        <v>724</v>
      </c>
      <c r="B1120" s="9">
        <v>200</v>
      </c>
      <c r="C1120" s="8" t="s">
        <v>286</v>
      </c>
      <c r="D1120" s="8" t="s">
        <v>264</v>
      </c>
      <c r="E1120" s="20" t="s">
        <v>670</v>
      </c>
      <c r="F1120" s="21">
        <v>50305</v>
      </c>
      <c r="G1120" s="21">
        <v>35702.599999999999</v>
      </c>
      <c r="H1120" s="21">
        <v>35702.599999999999</v>
      </c>
      <c r="I1120" s="1"/>
      <c r="J1120" s="1"/>
    </row>
    <row r="1121" ht="47.25">
      <c r="A1121" s="8" t="s">
        <v>726</v>
      </c>
      <c r="B1121" s="9"/>
      <c r="C1121" s="8"/>
      <c r="D1121" s="8"/>
      <c r="E1121" s="20" t="s">
        <v>727</v>
      </c>
      <c r="F1121" s="21">
        <f t="shared" si="162"/>
        <v>76267.100000000006</v>
      </c>
      <c r="G1121" s="21">
        <f t="shared" si="163"/>
        <v>80933.699999999997</v>
      </c>
      <c r="H1121" s="21">
        <f t="shared" si="164"/>
        <v>83416.5</v>
      </c>
      <c r="I1121" s="1"/>
      <c r="J1121" s="1"/>
    </row>
    <row r="1122">
      <c r="A1122" s="8" t="s">
        <v>726</v>
      </c>
      <c r="B1122" s="9" t="s">
        <v>32</v>
      </c>
      <c r="C1122" s="8"/>
      <c r="D1122" s="8"/>
      <c r="E1122" s="20" t="s">
        <v>33</v>
      </c>
      <c r="F1122" s="21">
        <f t="shared" si="162"/>
        <v>76267.100000000006</v>
      </c>
      <c r="G1122" s="21">
        <f t="shared" si="163"/>
        <v>80933.699999999997</v>
      </c>
      <c r="H1122" s="21">
        <f t="shared" si="164"/>
        <v>83416.5</v>
      </c>
      <c r="I1122" s="1"/>
      <c r="J1122" s="1"/>
    </row>
    <row r="1123">
      <c r="A1123" s="8" t="s">
        <v>726</v>
      </c>
      <c r="B1123" s="9">
        <v>800</v>
      </c>
      <c r="C1123" s="8" t="s">
        <v>286</v>
      </c>
      <c r="D1123" s="8" t="s">
        <v>85</v>
      </c>
      <c r="E1123" s="20" t="s">
        <v>487</v>
      </c>
      <c r="F1123" s="21">
        <v>76267.100000000006</v>
      </c>
      <c r="G1123" s="21">
        <v>80933.699999999997</v>
      </c>
      <c r="H1123" s="21">
        <v>83416.5</v>
      </c>
      <c r="I1123" s="1"/>
      <c r="J1123" s="1"/>
    </row>
    <row r="1124" ht="63">
      <c r="A1124" s="8" t="s">
        <v>728</v>
      </c>
      <c r="B1124" s="9"/>
      <c r="C1124" s="8"/>
      <c r="D1124" s="8"/>
      <c r="E1124" s="20" t="s">
        <v>729</v>
      </c>
      <c r="F1124" s="21">
        <f t="shared" si="162"/>
        <v>19620.900000000001</v>
      </c>
      <c r="G1124" s="21">
        <f t="shared" si="163"/>
        <v>34127.699999999997</v>
      </c>
      <c r="H1124" s="21">
        <f t="shared" si="164"/>
        <v>41848.900000000001</v>
      </c>
      <c r="I1124" s="1"/>
      <c r="J1124" s="1"/>
    </row>
    <row r="1125">
      <c r="A1125" s="8" t="s">
        <v>728</v>
      </c>
      <c r="B1125" s="9" t="s">
        <v>32</v>
      </c>
      <c r="C1125" s="8"/>
      <c r="D1125" s="8"/>
      <c r="E1125" s="20" t="s">
        <v>33</v>
      </c>
      <c r="F1125" s="21">
        <f t="shared" si="162"/>
        <v>19620.900000000001</v>
      </c>
      <c r="G1125" s="21">
        <f t="shared" si="163"/>
        <v>34127.699999999997</v>
      </c>
      <c r="H1125" s="21">
        <f t="shared" si="164"/>
        <v>41848.900000000001</v>
      </c>
      <c r="I1125" s="1"/>
      <c r="J1125" s="1"/>
    </row>
    <row r="1126">
      <c r="A1126" s="8" t="s">
        <v>728</v>
      </c>
      <c r="B1126" s="9">
        <v>800</v>
      </c>
      <c r="C1126" s="8" t="s">
        <v>286</v>
      </c>
      <c r="D1126" s="8" t="s">
        <v>264</v>
      </c>
      <c r="E1126" s="20" t="s">
        <v>670</v>
      </c>
      <c r="F1126" s="21">
        <v>19620.900000000001</v>
      </c>
      <c r="G1126" s="21">
        <v>34127.699999999997</v>
      </c>
      <c r="H1126" s="21">
        <v>41848.900000000001</v>
      </c>
      <c r="I1126" s="1"/>
      <c r="J1126" s="1"/>
    </row>
    <row r="1127" ht="78.75">
      <c r="A1127" s="8" t="s">
        <v>730</v>
      </c>
      <c r="B1127" s="9"/>
      <c r="C1127" s="8"/>
      <c r="D1127" s="8"/>
      <c r="E1127" s="20" t="s">
        <v>731</v>
      </c>
      <c r="F1127" s="21">
        <f>F1128+F1131</f>
        <v>562677.90000000002</v>
      </c>
      <c r="G1127" s="21">
        <f>G1128+G1131</f>
        <v>665320.69999999995</v>
      </c>
      <c r="H1127" s="21">
        <f>H1128+H1131</f>
        <v>696890.69999999995</v>
      </c>
      <c r="I1127" s="1"/>
      <c r="J1127" s="1"/>
    </row>
    <row r="1128" ht="47.25">
      <c r="A1128" s="8" t="s">
        <v>732</v>
      </c>
      <c r="B1128" s="9"/>
      <c r="C1128" s="8"/>
      <c r="D1128" s="8"/>
      <c r="E1128" s="20" t="s">
        <v>733</v>
      </c>
      <c r="F1128" s="21">
        <f t="shared" ref="F1128:F1132" si="165">F1129</f>
        <v>96890.5</v>
      </c>
      <c r="G1128" s="21">
        <f t="shared" ref="G1128:G1132" si="166">G1129</f>
        <v>0</v>
      </c>
      <c r="H1128" s="21">
        <f t="shared" ref="H1128:H1132" si="167">H1129</f>
        <v>96890.699999999997</v>
      </c>
      <c r="I1128" s="1"/>
      <c r="J1128" s="1"/>
    </row>
    <row r="1129" ht="31.5">
      <c r="A1129" s="8" t="s">
        <v>732</v>
      </c>
      <c r="B1129" s="9" t="s">
        <v>46</v>
      </c>
      <c r="C1129" s="8"/>
      <c r="D1129" s="8"/>
      <c r="E1129" s="20" t="s">
        <v>47</v>
      </c>
      <c r="F1129" s="21">
        <f t="shared" si="165"/>
        <v>96890.5</v>
      </c>
      <c r="G1129" s="21">
        <f t="shared" si="166"/>
        <v>0</v>
      </c>
      <c r="H1129" s="21">
        <f t="shared" si="167"/>
        <v>96890.699999999997</v>
      </c>
      <c r="I1129" s="1"/>
      <c r="J1129" s="1"/>
    </row>
    <row r="1130">
      <c r="A1130" s="8" t="s">
        <v>732</v>
      </c>
      <c r="B1130" s="9">
        <v>200</v>
      </c>
      <c r="C1130" s="8" t="s">
        <v>286</v>
      </c>
      <c r="D1130" s="8" t="s">
        <v>23</v>
      </c>
      <c r="E1130" s="20" t="s">
        <v>665</v>
      </c>
      <c r="F1130" s="21">
        <v>96890.5</v>
      </c>
      <c r="G1130" s="21"/>
      <c r="H1130" s="21">
        <v>96890.699999999997</v>
      </c>
      <c r="I1130" s="1"/>
      <c r="J1130" s="1"/>
    </row>
    <row r="1131" ht="47.25">
      <c r="A1131" s="8" t="s">
        <v>734</v>
      </c>
      <c r="B1131" s="9"/>
      <c r="C1131" s="8"/>
      <c r="D1131" s="8"/>
      <c r="E1131" s="20" t="s">
        <v>735</v>
      </c>
      <c r="F1131" s="21">
        <f t="shared" si="165"/>
        <v>465787.40000000002</v>
      </c>
      <c r="G1131" s="21">
        <f t="shared" si="166"/>
        <v>665320.69999999995</v>
      </c>
      <c r="H1131" s="21">
        <f t="shared" si="167"/>
        <v>600000</v>
      </c>
      <c r="I1131" s="1"/>
      <c r="J1131" s="1"/>
    </row>
    <row r="1132" ht="31.5">
      <c r="A1132" s="8" t="s">
        <v>734</v>
      </c>
      <c r="B1132" s="9" t="s">
        <v>46</v>
      </c>
      <c r="C1132" s="8"/>
      <c r="D1132" s="8"/>
      <c r="E1132" s="20" t="s">
        <v>47</v>
      </c>
      <c r="F1132" s="21">
        <f t="shared" si="165"/>
        <v>465787.40000000002</v>
      </c>
      <c r="G1132" s="21">
        <f t="shared" si="166"/>
        <v>665320.69999999995</v>
      </c>
      <c r="H1132" s="21">
        <f t="shared" si="167"/>
        <v>600000</v>
      </c>
      <c r="I1132" s="1"/>
      <c r="J1132" s="1"/>
    </row>
    <row r="1133">
      <c r="A1133" s="8" t="s">
        <v>734</v>
      </c>
      <c r="B1133" s="9">
        <v>200</v>
      </c>
      <c r="C1133" s="8" t="s">
        <v>286</v>
      </c>
      <c r="D1133" s="8" t="s">
        <v>23</v>
      </c>
      <c r="E1133" s="20" t="s">
        <v>665</v>
      </c>
      <c r="F1133" s="21">
        <v>465787.40000000002</v>
      </c>
      <c r="G1133" s="21">
        <v>665320.69999999995</v>
      </c>
      <c r="H1133" s="21">
        <v>600000</v>
      </c>
      <c r="I1133" s="1"/>
      <c r="J1133" s="1"/>
    </row>
    <row r="1134" ht="63">
      <c r="A1134" s="8" t="s">
        <v>736</v>
      </c>
      <c r="B1134" s="9"/>
      <c r="C1134" s="8"/>
      <c r="D1134" s="8"/>
      <c r="E1134" s="20" t="s">
        <v>737</v>
      </c>
      <c r="F1134" s="21">
        <f>F1135+F1138</f>
        <v>42474.799999999996</v>
      </c>
      <c r="G1134" s="21">
        <f>G1135+G1138</f>
        <v>42474.799999999996</v>
      </c>
      <c r="H1134" s="21">
        <f>H1135+H1138</f>
        <v>42074.400000000001</v>
      </c>
      <c r="I1134" s="1"/>
      <c r="J1134" s="1"/>
    </row>
    <row r="1135" ht="47.25">
      <c r="A1135" s="8" t="s">
        <v>738</v>
      </c>
      <c r="B1135" s="9"/>
      <c r="C1135" s="8"/>
      <c r="D1135" s="8"/>
      <c r="E1135" s="20" t="s">
        <v>739</v>
      </c>
      <c r="F1135" s="21">
        <f t="shared" ref="F1135:F1139" si="168">F1136</f>
        <v>3664.1999999999998</v>
      </c>
      <c r="G1135" s="21">
        <f t="shared" ref="G1135:G1139" si="169">G1136</f>
        <v>3664.1999999999998</v>
      </c>
      <c r="H1135" s="21">
        <f t="shared" ref="H1135:H1139" si="170">H1136</f>
        <v>3263.8000000000002</v>
      </c>
      <c r="I1135" s="1"/>
      <c r="J1135" s="1"/>
    </row>
    <row r="1136" ht="31.5">
      <c r="A1136" s="8" t="s">
        <v>738</v>
      </c>
      <c r="B1136" s="9" t="s">
        <v>46</v>
      </c>
      <c r="C1136" s="8"/>
      <c r="D1136" s="8"/>
      <c r="E1136" s="20" t="s">
        <v>47</v>
      </c>
      <c r="F1136" s="21">
        <f t="shared" si="168"/>
        <v>3664.1999999999998</v>
      </c>
      <c r="G1136" s="21">
        <f t="shared" si="169"/>
        <v>3664.1999999999998</v>
      </c>
      <c r="H1136" s="21">
        <f t="shared" si="170"/>
        <v>3263.8000000000002</v>
      </c>
      <c r="I1136" s="1"/>
      <c r="J1136" s="1"/>
    </row>
    <row r="1137">
      <c r="A1137" s="8" t="s">
        <v>738</v>
      </c>
      <c r="B1137" s="9">
        <v>200</v>
      </c>
      <c r="C1137" s="8" t="s">
        <v>286</v>
      </c>
      <c r="D1137" s="8" t="s">
        <v>23</v>
      </c>
      <c r="E1137" s="20" t="s">
        <v>665</v>
      </c>
      <c r="F1137" s="21">
        <v>3664.1999999999998</v>
      </c>
      <c r="G1137" s="21">
        <v>3664.1999999999998</v>
      </c>
      <c r="H1137" s="21">
        <v>3263.8000000000002</v>
      </c>
      <c r="I1137" s="1"/>
      <c r="J1137" s="1"/>
    </row>
    <row r="1138" ht="47.25">
      <c r="A1138" s="8" t="s">
        <v>740</v>
      </c>
      <c r="B1138" s="9"/>
      <c r="C1138" s="8"/>
      <c r="D1138" s="8"/>
      <c r="E1138" s="20" t="s">
        <v>741</v>
      </c>
      <c r="F1138" s="21">
        <f t="shared" si="168"/>
        <v>38810.599999999999</v>
      </c>
      <c r="G1138" s="21">
        <f t="shared" si="169"/>
        <v>38810.599999999999</v>
      </c>
      <c r="H1138" s="21">
        <f t="shared" si="170"/>
        <v>38810.599999999999</v>
      </c>
      <c r="I1138" s="1"/>
      <c r="J1138" s="1"/>
    </row>
    <row r="1139">
      <c r="A1139" s="8" t="s">
        <v>740</v>
      </c>
      <c r="B1139" s="9" t="s">
        <v>32</v>
      </c>
      <c r="C1139" s="8"/>
      <c r="D1139" s="8"/>
      <c r="E1139" s="20" t="s">
        <v>33</v>
      </c>
      <c r="F1139" s="21">
        <f t="shared" si="168"/>
        <v>38810.599999999999</v>
      </c>
      <c r="G1139" s="21">
        <f t="shared" si="169"/>
        <v>38810.599999999999</v>
      </c>
      <c r="H1139" s="21">
        <f t="shared" si="170"/>
        <v>38810.599999999999</v>
      </c>
      <c r="I1139" s="1"/>
      <c r="J1139" s="1"/>
    </row>
    <row r="1140" ht="31.5">
      <c r="A1140" s="8" t="s">
        <v>740</v>
      </c>
      <c r="B1140" s="9">
        <v>800</v>
      </c>
      <c r="C1140" s="8" t="s">
        <v>86</v>
      </c>
      <c r="D1140" s="8" t="s">
        <v>296</v>
      </c>
      <c r="E1140" s="20" t="s">
        <v>297</v>
      </c>
      <c r="F1140" s="21">
        <v>38810.599999999999</v>
      </c>
      <c r="G1140" s="21">
        <v>38810.599999999999</v>
      </c>
      <c r="H1140" s="21">
        <v>38810.599999999999</v>
      </c>
      <c r="I1140" s="1"/>
      <c r="J1140" s="1"/>
    </row>
    <row r="1141" ht="47.25">
      <c r="A1141" s="8" t="s">
        <v>742</v>
      </c>
      <c r="B1141" s="9"/>
      <c r="C1141" s="8"/>
      <c r="D1141" s="8"/>
      <c r="E1141" s="20" t="s">
        <v>743</v>
      </c>
      <c r="F1141" s="21">
        <f>F1142+F1145</f>
        <v>139750.5</v>
      </c>
      <c r="G1141" s="21">
        <f>G1142+G1145</f>
        <v>61601.599999999999</v>
      </c>
      <c r="H1141" s="21">
        <f>H1142+H1145</f>
        <v>63940.799999999996</v>
      </c>
      <c r="I1141" s="1"/>
      <c r="J1141" s="1"/>
    </row>
    <row r="1142" ht="31.5">
      <c r="A1142" s="8" t="s">
        <v>744</v>
      </c>
      <c r="B1142" s="9"/>
      <c r="C1142" s="8"/>
      <c r="D1142" s="8"/>
      <c r="E1142" s="20" t="s">
        <v>745</v>
      </c>
      <c r="F1142" s="21">
        <f t="shared" ref="F1142:F1148" si="171">F1143</f>
        <v>85537.300000000017</v>
      </c>
      <c r="G1142" s="21">
        <f t="shared" ref="G1142:G1148" si="172">G1143</f>
        <v>61601.599999999999</v>
      </c>
      <c r="H1142" s="21">
        <f t="shared" ref="H1142:H1148" si="173">H1143</f>
        <v>63940.799999999996</v>
      </c>
      <c r="I1142" s="1"/>
      <c r="J1142" s="1"/>
    </row>
    <row r="1143" ht="31.5">
      <c r="A1143" s="8" t="s">
        <v>744</v>
      </c>
      <c r="B1143" s="9" t="s">
        <v>46</v>
      </c>
      <c r="C1143" s="8"/>
      <c r="D1143" s="8"/>
      <c r="E1143" s="20" t="s">
        <v>47</v>
      </c>
      <c r="F1143" s="21">
        <f t="shared" si="171"/>
        <v>85537.300000000017</v>
      </c>
      <c r="G1143" s="21">
        <f t="shared" si="172"/>
        <v>61601.599999999999</v>
      </c>
      <c r="H1143" s="21">
        <f t="shared" si="173"/>
        <v>63940.799999999996</v>
      </c>
      <c r="I1143" s="1"/>
      <c r="J1143" s="1"/>
    </row>
    <row r="1144">
      <c r="A1144" s="8" t="s">
        <v>744</v>
      </c>
      <c r="B1144" s="9">
        <v>200</v>
      </c>
      <c r="C1144" s="8" t="s">
        <v>286</v>
      </c>
      <c r="D1144" s="8" t="s">
        <v>85</v>
      </c>
      <c r="E1144" s="20" t="s">
        <v>487</v>
      </c>
      <c r="F1144" s="21">
        <v>85537.300000000017</v>
      </c>
      <c r="G1144" s="21">
        <v>61601.599999999999</v>
      </c>
      <c r="H1144" s="21">
        <v>63940.799999999996</v>
      </c>
      <c r="I1144" s="1"/>
      <c r="J1144" s="1"/>
    </row>
    <row r="1145" ht="31.5">
      <c r="A1145" s="8" t="s">
        <v>746</v>
      </c>
      <c r="B1145" s="9"/>
      <c r="C1145" s="8"/>
      <c r="D1145" s="8"/>
      <c r="E1145" s="20" t="s">
        <v>747</v>
      </c>
      <c r="F1145" s="21">
        <f t="shared" si="171"/>
        <v>54213.199999999997</v>
      </c>
      <c r="G1145" s="21">
        <f t="shared" si="172"/>
        <v>0</v>
      </c>
      <c r="H1145" s="21">
        <f t="shared" si="173"/>
        <v>0</v>
      </c>
      <c r="I1145" s="1"/>
      <c r="J1145" s="1"/>
    </row>
    <row r="1146">
      <c r="A1146" s="8" t="s">
        <v>746</v>
      </c>
      <c r="B1146" s="9" t="s">
        <v>32</v>
      </c>
      <c r="C1146" s="8"/>
      <c r="D1146" s="8"/>
      <c r="E1146" s="20" t="s">
        <v>33</v>
      </c>
      <c r="F1146" s="21">
        <f t="shared" si="171"/>
        <v>54213.199999999997</v>
      </c>
      <c r="G1146" s="21">
        <f t="shared" si="172"/>
        <v>0</v>
      </c>
      <c r="H1146" s="21">
        <f t="shared" si="173"/>
        <v>0</v>
      </c>
      <c r="I1146" s="1"/>
      <c r="J1146" s="1"/>
    </row>
    <row r="1147">
      <c r="A1147" s="8" t="s">
        <v>746</v>
      </c>
      <c r="B1147" s="9">
        <v>800</v>
      </c>
      <c r="C1147" s="8" t="s">
        <v>286</v>
      </c>
      <c r="D1147" s="8" t="s">
        <v>85</v>
      </c>
      <c r="E1147" s="20" t="s">
        <v>487</v>
      </c>
      <c r="F1147" s="21">
        <v>54213.199999999997</v>
      </c>
      <c r="G1147" s="21"/>
      <c r="H1147" s="21"/>
      <c r="I1147" s="1"/>
      <c r="J1147" s="1"/>
    </row>
    <row r="1148" ht="63">
      <c r="A1148" s="8" t="s">
        <v>748</v>
      </c>
      <c r="B1148" s="9"/>
      <c r="C1148" s="8"/>
      <c r="D1148" s="8"/>
      <c r="E1148" s="20" t="s">
        <v>749</v>
      </c>
      <c r="F1148" s="21">
        <f t="shared" si="171"/>
        <v>111719.70000000001</v>
      </c>
      <c r="G1148" s="21">
        <f t="shared" si="172"/>
        <v>114759.90000000001</v>
      </c>
      <c r="H1148" s="21">
        <f t="shared" si="173"/>
        <v>114759.90000000001</v>
      </c>
      <c r="I1148" s="1"/>
      <c r="J1148" s="1"/>
    </row>
    <row r="1149" ht="31.5">
      <c r="A1149" s="8" t="s">
        <v>750</v>
      </c>
      <c r="B1149" s="9"/>
      <c r="C1149" s="8"/>
      <c r="D1149" s="8"/>
      <c r="E1149" s="20" t="s">
        <v>161</v>
      </c>
      <c r="F1149" s="21">
        <f>F1150+F1152</f>
        <v>111719.70000000001</v>
      </c>
      <c r="G1149" s="21">
        <f>G1150+G1152</f>
        <v>114759.90000000001</v>
      </c>
      <c r="H1149" s="21">
        <f>H1150+H1152</f>
        <v>114759.90000000001</v>
      </c>
      <c r="I1149" s="1"/>
      <c r="J1149" s="1"/>
    </row>
    <row r="1150" ht="94.5">
      <c r="A1150" s="8" t="s">
        <v>750</v>
      </c>
      <c r="B1150" s="9" t="s">
        <v>133</v>
      </c>
      <c r="C1150" s="8"/>
      <c r="D1150" s="8"/>
      <c r="E1150" s="20" t="s">
        <v>134</v>
      </c>
      <c r="F1150" s="21">
        <f>F1151</f>
        <v>107867.60000000001</v>
      </c>
      <c r="G1150" s="21">
        <f>G1151</f>
        <v>110907.8</v>
      </c>
      <c r="H1150" s="21">
        <f>H1151</f>
        <v>110907.8</v>
      </c>
      <c r="I1150" s="1"/>
      <c r="J1150" s="1"/>
    </row>
    <row r="1151" ht="31.5">
      <c r="A1151" s="8" t="s">
        <v>750</v>
      </c>
      <c r="B1151" s="9">
        <v>100</v>
      </c>
      <c r="C1151" s="8" t="s">
        <v>286</v>
      </c>
      <c r="D1151" s="8" t="s">
        <v>286</v>
      </c>
      <c r="E1151" s="20" t="s">
        <v>616</v>
      </c>
      <c r="F1151" s="21">
        <v>107867.60000000001</v>
      </c>
      <c r="G1151" s="21">
        <v>110907.8</v>
      </c>
      <c r="H1151" s="21">
        <v>110907.8</v>
      </c>
      <c r="I1151" s="1"/>
      <c r="J1151" s="1"/>
    </row>
    <row r="1152" ht="31.5">
      <c r="A1152" s="8" t="s">
        <v>750</v>
      </c>
      <c r="B1152" s="9" t="s">
        <v>46</v>
      </c>
      <c r="C1152" s="8"/>
      <c r="D1152" s="8"/>
      <c r="E1152" s="20" t="s">
        <v>47</v>
      </c>
      <c r="F1152" s="21">
        <f>F1153</f>
        <v>3852.0999999999999</v>
      </c>
      <c r="G1152" s="21">
        <f>G1153</f>
        <v>3852.0999999999999</v>
      </c>
      <c r="H1152" s="21">
        <f>H1153</f>
        <v>3852.0999999999999</v>
      </c>
      <c r="I1152" s="1"/>
      <c r="J1152" s="1"/>
    </row>
    <row r="1153" ht="31.5">
      <c r="A1153" s="8" t="s">
        <v>750</v>
      </c>
      <c r="B1153" s="9">
        <v>200</v>
      </c>
      <c r="C1153" s="8" t="s">
        <v>286</v>
      </c>
      <c r="D1153" s="8" t="s">
        <v>286</v>
      </c>
      <c r="E1153" s="20" t="s">
        <v>616</v>
      </c>
      <c r="F1153" s="21">
        <v>3852.0999999999999</v>
      </c>
      <c r="G1153" s="21">
        <v>3852.0999999999999</v>
      </c>
      <c r="H1153" s="21">
        <v>3852.0999999999999</v>
      </c>
      <c r="I1153" s="1"/>
      <c r="J1153" s="1"/>
    </row>
    <row r="1154" s="10" customFormat="1" ht="31.5">
      <c r="A1154" s="11" t="s">
        <v>751</v>
      </c>
      <c r="B1154" s="12"/>
      <c r="C1154" s="11"/>
      <c r="D1154" s="11"/>
      <c r="E1154" s="13" t="s">
        <v>752</v>
      </c>
      <c r="F1154" s="14">
        <f>F1155+F1160</f>
        <v>772638.69999999995</v>
      </c>
      <c r="G1154" s="14">
        <f>G1155+G1160</f>
        <v>780396.19999999995</v>
      </c>
      <c r="H1154" s="14">
        <f>H1155+H1160</f>
        <v>607169.89999999991</v>
      </c>
      <c r="I1154" s="10"/>
      <c r="J1154" s="10"/>
    </row>
    <row r="1155" s="15" customFormat="1">
      <c r="A1155" s="16" t="s">
        <v>753</v>
      </c>
      <c r="B1155" s="17"/>
      <c r="C1155" s="16"/>
      <c r="D1155" s="16"/>
      <c r="E1155" s="18" t="s">
        <v>16</v>
      </c>
      <c r="F1155" s="19">
        <f t="shared" ref="F1155:F1158" si="174">F1156</f>
        <v>136122</v>
      </c>
      <c r="G1155" s="19">
        <f t="shared" ref="G1155:G1158" si="175">G1156</f>
        <v>0</v>
      </c>
      <c r="H1155" s="19">
        <f t="shared" ref="H1155:H1158" si="176">H1156</f>
        <v>0</v>
      </c>
      <c r="I1155" s="15"/>
      <c r="J1155" s="15"/>
    </row>
    <row r="1156" ht="31.5">
      <c r="A1156" s="8" t="s">
        <v>754</v>
      </c>
      <c r="B1156" s="9"/>
      <c r="C1156" s="8"/>
      <c r="D1156" s="8"/>
      <c r="E1156" s="20" t="s">
        <v>755</v>
      </c>
      <c r="F1156" s="21">
        <f t="shared" si="174"/>
        <v>136122</v>
      </c>
      <c r="G1156" s="21">
        <f t="shared" si="175"/>
        <v>0</v>
      </c>
      <c r="H1156" s="21">
        <f t="shared" si="176"/>
        <v>0</v>
      </c>
      <c r="I1156" s="1"/>
      <c r="J1156" s="1"/>
    </row>
    <row r="1157" ht="47.25">
      <c r="A1157" s="8" t="s">
        <v>756</v>
      </c>
      <c r="B1157" s="9"/>
      <c r="C1157" s="8"/>
      <c r="D1157" s="8"/>
      <c r="E1157" s="20" t="s">
        <v>757</v>
      </c>
      <c r="F1157" s="21">
        <f t="shared" si="174"/>
        <v>136122</v>
      </c>
      <c r="G1157" s="21">
        <f t="shared" si="175"/>
        <v>0</v>
      </c>
      <c r="H1157" s="21">
        <f t="shared" si="176"/>
        <v>0</v>
      </c>
      <c r="I1157" s="1"/>
      <c r="J1157" s="1"/>
    </row>
    <row r="1158" ht="47.25">
      <c r="A1158" s="8" t="s">
        <v>756</v>
      </c>
      <c r="B1158" s="9" t="s">
        <v>21</v>
      </c>
      <c r="C1158" s="8"/>
      <c r="D1158" s="8"/>
      <c r="E1158" s="20" t="s">
        <v>22</v>
      </c>
      <c r="F1158" s="21">
        <f t="shared" si="174"/>
        <v>136122</v>
      </c>
      <c r="G1158" s="21">
        <f t="shared" si="175"/>
        <v>0</v>
      </c>
      <c r="H1158" s="21">
        <f t="shared" si="176"/>
        <v>0</v>
      </c>
      <c r="I1158" s="1"/>
      <c r="J1158" s="1"/>
    </row>
    <row r="1159">
      <c r="A1159" s="8" t="s">
        <v>756</v>
      </c>
      <c r="B1159" s="9" t="s">
        <v>21</v>
      </c>
      <c r="C1159" s="8" t="s">
        <v>286</v>
      </c>
      <c r="D1159" s="8" t="s">
        <v>85</v>
      </c>
      <c r="E1159" s="20" t="s">
        <v>487</v>
      </c>
      <c r="F1159" s="21">
        <v>136122</v>
      </c>
      <c r="G1159" s="21"/>
      <c r="H1159" s="21"/>
      <c r="I1159" s="1"/>
      <c r="J1159" s="1"/>
    </row>
    <row r="1160" s="15" customFormat="1">
      <c r="A1160" s="16" t="s">
        <v>758</v>
      </c>
      <c r="B1160" s="17"/>
      <c r="C1160" s="16"/>
      <c r="D1160" s="16"/>
      <c r="E1160" s="18" t="s">
        <v>41</v>
      </c>
      <c r="F1160" s="19">
        <f>F1161+F1170+F1184+F1195+F1211</f>
        <v>636516.69999999995</v>
      </c>
      <c r="G1160" s="19">
        <f>G1161+G1170+G1184+G1195+G1211</f>
        <v>780396.19999999995</v>
      </c>
      <c r="H1160" s="19">
        <f>H1161+H1170+H1184+H1195+H1211</f>
        <v>607169.89999999991</v>
      </c>
      <c r="I1160" s="15"/>
      <c r="J1160" s="15"/>
    </row>
    <row r="1161" ht="47.25">
      <c r="A1161" s="8" t="s">
        <v>759</v>
      </c>
      <c r="B1161" s="9"/>
      <c r="C1161" s="8"/>
      <c r="D1161" s="8"/>
      <c r="E1161" s="20" t="s">
        <v>760</v>
      </c>
      <c r="F1161" s="21">
        <f>F1162+F1167</f>
        <v>90925.899999999994</v>
      </c>
      <c r="G1161" s="21">
        <f>G1162+G1167</f>
        <v>120408.5</v>
      </c>
      <c r="H1161" s="21">
        <f>H1162+H1167</f>
        <v>80182.199999999997</v>
      </c>
      <c r="I1161" s="1"/>
      <c r="J1161" s="1"/>
    </row>
    <row r="1162">
      <c r="A1162" s="8" t="s">
        <v>761</v>
      </c>
      <c r="B1162" s="9"/>
      <c r="C1162" s="8"/>
      <c r="D1162" s="8"/>
      <c r="E1162" s="20" t="s">
        <v>762</v>
      </c>
      <c r="F1162" s="21">
        <f>F1163+F1165</f>
        <v>21292.700000000001</v>
      </c>
      <c r="G1162" s="21">
        <f>G1163+G1165</f>
        <v>21292.700000000001</v>
      </c>
      <c r="H1162" s="21">
        <f>H1163+H1165</f>
        <v>21292.700000000001</v>
      </c>
      <c r="I1162" s="1"/>
      <c r="J1162" s="1"/>
    </row>
    <row r="1163" ht="31.5">
      <c r="A1163" s="8" t="s">
        <v>761</v>
      </c>
      <c r="B1163" s="9" t="s">
        <v>46</v>
      </c>
      <c r="C1163" s="8"/>
      <c r="D1163" s="8"/>
      <c r="E1163" s="20" t="s">
        <v>47</v>
      </c>
      <c r="F1163" s="21">
        <f>F1164</f>
        <v>21292.5</v>
      </c>
      <c r="G1163" s="21">
        <f>G1164</f>
        <v>21292.5</v>
      </c>
      <c r="H1163" s="21">
        <f>H1164</f>
        <v>21292.5</v>
      </c>
      <c r="I1163" s="1"/>
      <c r="J1163" s="1"/>
    </row>
    <row r="1164" ht="31.5">
      <c r="A1164" s="8" t="s">
        <v>761</v>
      </c>
      <c r="B1164" s="9" t="s">
        <v>46</v>
      </c>
      <c r="C1164" s="8" t="s">
        <v>296</v>
      </c>
      <c r="D1164" s="8" t="s">
        <v>85</v>
      </c>
      <c r="E1164" s="20" t="s">
        <v>763</v>
      </c>
      <c r="F1164" s="21">
        <v>21292.5</v>
      </c>
      <c r="G1164" s="21">
        <v>21292.5</v>
      </c>
      <c r="H1164" s="21">
        <v>21292.5</v>
      </c>
      <c r="I1164" s="1"/>
      <c r="J1164" s="1"/>
    </row>
    <row r="1165">
      <c r="A1165" s="8" t="s">
        <v>761</v>
      </c>
      <c r="B1165" s="9" t="s">
        <v>32</v>
      </c>
      <c r="C1165" s="8"/>
      <c r="D1165" s="8"/>
      <c r="E1165" s="20" t="s">
        <v>33</v>
      </c>
      <c r="F1165" s="21">
        <f>F1166</f>
        <v>0.20000000000000001</v>
      </c>
      <c r="G1165" s="21">
        <f>G1166</f>
        <v>0.20000000000000001</v>
      </c>
      <c r="H1165" s="21">
        <f>H1166</f>
        <v>0.20000000000000001</v>
      </c>
      <c r="I1165" s="1"/>
      <c r="J1165" s="1"/>
    </row>
    <row r="1166" ht="31.5">
      <c r="A1166" s="8" t="s">
        <v>761</v>
      </c>
      <c r="B1166" s="9" t="s">
        <v>32</v>
      </c>
      <c r="C1166" s="8" t="s">
        <v>296</v>
      </c>
      <c r="D1166" s="8" t="s">
        <v>85</v>
      </c>
      <c r="E1166" s="20" t="s">
        <v>763</v>
      </c>
      <c r="F1166" s="21">
        <v>0.20000000000000001</v>
      </c>
      <c r="G1166" s="21">
        <v>0.20000000000000001</v>
      </c>
      <c r="H1166" s="21">
        <v>0.20000000000000001</v>
      </c>
      <c r="I1166" s="1"/>
      <c r="J1166" s="1"/>
    </row>
    <row r="1167" ht="31.5">
      <c r="A1167" s="8" t="s">
        <v>764</v>
      </c>
      <c r="B1167" s="9"/>
      <c r="C1167" s="8"/>
      <c r="D1167" s="8"/>
      <c r="E1167" s="20" t="s">
        <v>765</v>
      </c>
      <c r="F1167" s="21">
        <f t="shared" ref="F1167:F1168" si="177">F1168</f>
        <v>69633.199999999997</v>
      </c>
      <c r="G1167" s="21">
        <f t="shared" ref="G1167:G1168" si="178">G1168</f>
        <v>99115.800000000003</v>
      </c>
      <c r="H1167" s="21">
        <f t="shared" ref="H1167:H1168" si="179">H1168</f>
        <v>58889.5</v>
      </c>
      <c r="I1167" s="1"/>
      <c r="J1167" s="1"/>
    </row>
    <row r="1168" ht="31.5">
      <c r="A1168" s="8" t="s">
        <v>764</v>
      </c>
      <c r="B1168" s="9" t="s">
        <v>46</v>
      </c>
      <c r="C1168" s="8"/>
      <c r="D1168" s="8"/>
      <c r="E1168" s="20" t="s">
        <v>47</v>
      </c>
      <c r="F1168" s="21">
        <f t="shared" si="177"/>
        <v>69633.199999999997</v>
      </c>
      <c r="G1168" s="21">
        <f t="shared" si="178"/>
        <v>99115.800000000003</v>
      </c>
      <c r="H1168" s="21">
        <f t="shared" si="179"/>
        <v>58889.5</v>
      </c>
      <c r="I1168" s="1"/>
      <c r="J1168" s="1"/>
    </row>
    <row r="1169">
      <c r="A1169" s="8" t="s">
        <v>764</v>
      </c>
      <c r="B1169" s="9" t="s">
        <v>46</v>
      </c>
      <c r="C1169" s="8" t="s">
        <v>286</v>
      </c>
      <c r="D1169" s="8" t="s">
        <v>85</v>
      </c>
      <c r="E1169" s="20" t="s">
        <v>487</v>
      </c>
      <c r="F1169" s="21">
        <v>69633.199999999997</v>
      </c>
      <c r="G1169" s="21">
        <v>99115.800000000003</v>
      </c>
      <c r="H1169" s="21">
        <v>58889.5</v>
      </c>
      <c r="I1169" s="1"/>
      <c r="J1169" s="1"/>
    </row>
    <row r="1170" ht="47.25">
      <c r="A1170" s="8" t="s">
        <v>766</v>
      </c>
      <c r="B1170" s="9"/>
      <c r="C1170" s="8"/>
      <c r="D1170" s="8"/>
      <c r="E1170" s="20" t="s">
        <v>767</v>
      </c>
      <c r="F1170" s="21">
        <f>F1171+F1178+F1181</f>
        <v>209995</v>
      </c>
      <c r="G1170" s="21">
        <f>G1171+G1178+G1181</f>
        <v>191363.79999999999</v>
      </c>
      <c r="H1170" s="21">
        <f>H1171+H1178+H1181</f>
        <v>151363.79999999999</v>
      </c>
      <c r="I1170" s="1"/>
      <c r="J1170" s="1"/>
    </row>
    <row r="1171" ht="47.25">
      <c r="A1171" s="8" t="s">
        <v>768</v>
      </c>
      <c r="B1171" s="9"/>
      <c r="C1171" s="8"/>
      <c r="D1171" s="8"/>
      <c r="E1171" s="20" t="s">
        <v>132</v>
      </c>
      <c r="F1171" s="21">
        <f>F1172+F1174+F1176</f>
        <v>93979</v>
      </c>
      <c r="G1171" s="21">
        <f>G1172+G1174+G1176</f>
        <v>90888.5</v>
      </c>
      <c r="H1171" s="21">
        <f>H1172+H1174+H1176</f>
        <v>90888.5</v>
      </c>
      <c r="I1171" s="1"/>
      <c r="J1171" s="1"/>
    </row>
    <row r="1172" ht="94.5">
      <c r="A1172" s="8" t="s">
        <v>768</v>
      </c>
      <c r="B1172" s="9" t="s">
        <v>133</v>
      </c>
      <c r="C1172" s="8"/>
      <c r="D1172" s="8"/>
      <c r="E1172" s="20" t="s">
        <v>134</v>
      </c>
      <c r="F1172" s="21">
        <f>F1173</f>
        <v>84535.300000000003</v>
      </c>
      <c r="G1172" s="21">
        <f>G1173</f>
        <v>81444.800000000003</v>
      </c>
      <c r="H1172" s="21">
        <f>H1173</f>
        <v>81444.800000000003</v>
      </c>
      <c r="I1172" s="1"/>
      <c r="J1172" s="1"/>
    </row>
    <row r="1173" ht="31.5">
      <c r="A1173" s="8" t="s">
        <v>768</v>
      </c>
      <c r="B1173" s="9" t="s">
        <v>133</v>
      </c>
      <c r="C1173" s="8" t="s">
        <v>286</v>
      </c>
      <c r="D1173" s="8" t="s">
        <v>286</v>
      </c>
      <c r="E1173" s="20" t="s">
        <v>616</v>
      </c>
      <c r="F1173" s="21">
        <v>84535.300000000003</v>
      </c>
      <c r="G1173" s="21">
        <v>81444.800000000003</v>
      </c>
      <c r="H1173" s="21">
        <v>81444.800000000003</v>
      </c>
      <c r="I1173" s="1"/>
      <c r="J1173" s="1"/>
    </row>
    <row r="1174" ht="31.5">
      <c r="A1174" s="8" t="s">
        <v>768</v>
      </c>
      <c r="B1174" s="9" t="s">
        <v>46</v>
      </c>
      <c r="C1174" s="8"/>
      <c r="D1174" s="8"/>
      <c r="E1174" s="20" t="s">
        <v>47</v>
      </c>
      <c r="F1174" s="21">
        <f>F1175</f>
        <v>9322.5</v>
      </c>
      <c r="G1174" s="21">
        <f>G1175</f>
        <v>9376.5</v>
      </c>
      <c r="H1174" s="21">
        <f>H1175</f>
        <v>9376.5</v>
      </c>
      <c r="I1174" s="1"/>
      <c r="J1174" s="1"/>
    </row>
    <row r="1175" ht="31.5">
      <c r="A1175" s="8" t="s">
        <v>768</v>
      </c>
      <c r="B1175" s="9" t="s">
        <v>46</v>
      </c>
      <c r="C1175" s="8" t="s">
        <v>286</v>
      </c>
      <c r="D1175" s="8" t="s">
        <v>286</v>
      </c>
      <c r="E1175" s="20" t="s">
        <v>616</v>
      </c>
      <c r="F1175" s="21">
        <v>9322.5</v>
      </c>
      <c r="G1175" s="21">
        <v>9376.5</v>
      </c>
      <c r="H1175" s="21">
        <v>9376.5</v>
      </c>
      <c r="I1175" s="1"/>
      <c r="J1175" s="1"/>
    </row>
    <row r="1176">
      <c r="A1176" s="8" t="s">
        <v>768</v>
      </c>
      <c r="B1176" s="9" t="s">
        <v>32</v>
      </c>
      <c r="C1176" s="8"/>
      <c r="D1176" s="8"/>
      <c r="E1176" s="20" t="s">
        <v>33</v>
      </c>
      <c r="F1176" s="21">
        <f>F1177</f>
        <v>121.2</v>
      </c>
      <c r="G1176" s="21">
        <f>G1177</f>
        <v>67.200000000000003</v>
      </c>
      <c r="H1176" s="21">
        <f>H1177</f>
        <v>67.200000000000003</v>
      </c>
      <c r="I1176" s="1"/>
      <c r="J1176" s="1"/>
    </row>
    <row r="1177" ht="31.5">
      <c r="A1177" s="8" t="s">
        <v>768</v>
      </c>
      <c r="B1177" s="9" t="s">
        <v>32</v>
      </c>
      <c r="C1177" s="8" t="s">
        <v>286</v>
      </c>
      <c r="D1177" s="8" t="s">
        <v>286</v>
      </c>
      <c r="E1177" s="20" t="s">
        <v>616</v>
      </c>
      <c r="F1177" s="21">
        <v>121.2</v>
      </c>
      <c r="G1177" s="21">
        <v>67.200000000000003</v>
      </c>
      <c r="H1177" s="21">
        <v>67.200000000000003</v>
      </c>
      <c r="I1177" s="1"/>
      <c r="J1177" s="1"/>
    </row>
    <row r="1178">
      <c r="A1178" s="8" t="s">
        <v>769</v>
      </c>
      <c r="B1178" s="9"/>
      <c r="C1178" s="8"/>
      <c r="D1178" s="8"/>
      <c r="E1178" s="20" t="s">
        <v>770</v>
      </c>
      <c r="F1178" s="21">
        <f t="shared" ref="F1178:F1182" si="180">F1179</f>
        <v>65540.699999999997</v>
      </c>
      <c r="G1178" s="21">
        <f t="shared" ref="G1178:G1182" si="181">G1179</f>
        <v>50000</v>
      </c>
      <c r="H1178" s="21">
        <f t="shared" ref="H1178:H1182" si="182">H1179</f>
        <v>10000</v>
      </c>
      <c r="I1178" s="1"/>
      <c r="J1178" s="1"/>
    </row>
    <row r="1179" ht="31.5">
      <c r="A1179" s="8" t="s">
        <v>769</v>
      </c>
      <c r="B1179" s="9" t="s">
        <v>46</v>
      </c>
      <c r="C1179" s="8"/>
      <c r="D1179" s="8"/>
      <c r="E1179" s="20" t="s">
        <v>47</v>
      </c>
      <c r="F1179" s="21">
        <f t="shared" si="180"/>
        <v>65540.699999999997</v>
      </c>
      <c r="G1179" s="21">
        <f t="shared" si="181"/>
        <v>50000</v>
      </c>
      <c r="H1179" s="21">
        <f t="shared" si="182"/>
        <v>10000</v>
      </c>
      <c r="I1179" s="1"/>
      <c r="J1179" s="1"/>
    </row>
    <row r="1180">
      <c r="A1180" s="8" t="s">
        <v>769</v>
      </c>
      <c r="B1180" s="9" t="s">
        <v>46</v>
      </c>
      <c r="C1180" s="8" t="s">
        <v>286</v>
      </c>
      <c r="D1180" s="8" t="s">
        <v>85</v>
      </c>
      <c r="E1180" s="20" t="s">
        <v>487</v>
      </c>
      <c r="F1180" s="21">
        <v>65540.699999999997</v>
      </c>
      <c r="G1180" s="21">
        <v>50000</v>
      </c>
      <c r="H1180" s="21">
        <v>10000</v>
      </c>
      <c r="I1180" s="1"/>
      <c r="J1180" s="1"/>
    </row>
    <row r="1181" ht="47.25">
      <c r="A1181" s="8" t="s">
        <v>771</v>
      </c>
      <c r="B1181" s="9"/>
      <c r="C1181" s="8"/>
      <c r="D1181" s="8"/>
      <c r="E1181" s="20" t="s">
        <v>772</v>
      </c>
      <c r="F1181" s="21">
        <f t="shared" si="180"/>
        <v>50475.300000000003</v>
      </c>
      <c r="G1181" s="21">
        <f t="shared" si="181"/>
        <v>50475.300000000003</v>
      </c>
      <c r="H1181" s="21">
        <f t="shared" si="182"/>
        <v>50475.300000000003</v>
      </c>
      <c r="I1181" s="1"/>
      <c r="J1181" s="1"/>
    </row>
    <row r="1182" ht="31.5">
      <c r="A1182" s="8" t="s">
        <v>771</v>
      </c>
      <c r="B1182" s="9" t="s">
        <v>46</v>
      </c>
      <c r="C1182" s="8"/>
      <c r="D1182" s="8"/>
      <c r="E1182" s="20" t="s">
        <v>47</v>
      </c>
      <c r="F1182" s="21">
        <f t="shared" si="180"/>
        <v>50475.300000000003</v>
      </c>
      <c r="G1182" s="21">
        <f t="shared" si="181"/>
        <v>50475.300000000003</v>
      </c>
      <c r="H1182" s="21">
        <f t="shared" si="182"/>
        <v>50475.300000000003</v>
      </c>
      <c r="I1182" s="1"/>
      <c r="J1182" s="1"/>
    </row>
    <row r="1183">
      <c r="A1183" s="8" t="s">
        <v>771</v>
      </c>
      <c r="B1183" s="9" t="s">
        <v>46</v>
      </c>
      <c r="C1183" s="8" t="s">
        <v>286</v>
      </c>
      <c r="D1183" s="8" t="s">
        <v>85</v>
      </c>
      <c r="E1183" s="20" t="s">
        <v>487</v>
      </c>
      <c r="F1183" s="21">
        <v>50475.300000000003</v>
      </c>
      <c r="G1183" s="21">
        <v>50475.300000000003</v>
      </c>
      <c r="H1183" s="21">
        <v>50475.300000000003</v>
      </c>
      <c r="I1183" s="1"/>
      <c r="J1183" s="1"/>
    </row>
    <row r="1184" ht="47.25">
      <c r="A1184" s="8" t="s">
        <v>773</v>
      </c>
      <c r="B1184" s="9"/>
      <c r="C1184" s="8"/>
      <c r="D1184" s="8"/>
      <c r="E1184" s="20" t="s">
        <v>774</v>
      </c>
      <c r="F1184" s="21">
        <f>F1185+F1192</f>
        <v>178694.29999999999</v>
      </c>
      <c r="G1184" s="21">
        <f>G1185+G1192</f>
        <v>309296</v>
      </c>
      <c r="H1184" s="21">
        <f>H1185+H1192</f>
        <v>216296</v>
      </c>
      <c r="I1184" s="1"/>
      <c r="J1184" s="1"/>
    </row>
    <row r="1185" ht="47.25">
      <c r="A1185" s="8" t="s">
        <v>775</v>
      </c>
      <c r="B1185" s="9"/>
      <c r="C1185" s="8"/>
      <c r="D1185" s="8"/>
      <c r="E1185" s="20" t="s">
        <v>132</v>
      </c>
      <c r="F1185" s="21">
        <f>F1186+F1188+F1190</f>
        <v>102223.8</v>
      </c>
      <c r="G1185" s="21">
        <f>G1186+G1188+G1190</f>
        <v>102915.5</v>
      </c>
      <c r="H1185" s="21">
        <f>H1186+H1188+H1190</f>
        <v>102915.5</v>
      </c>
      <c r="I1185" s="1"/>
      <c r="J1185" s="1"/>
    </row>
    <row r="1186" ht="94.5">
      <c r="A1186" s="8" t="s">
        <v>775</v>
      </c>
      <c r="B1186" s="9" t="s">
        <v>133</v>
      </c>
      <c r="C1186" s="8"/>
      <c r="D1186" s="8"/>
      <c r="E1186" s="20" t="s">
        <v>134</v>
      </c>
      <c r="F1186" s="21">
        <f>F1187</f>
        <v>79894.300000000003</v>
      </c>
      <c r="G1186" s="21">
        <f>G1187</f>
        <v>82146</v>
      </c>
      <c r="H1186" s="21">
        <f>H1187</f>
        <v>82146</v>
      </c>
      <c r="I1186" s="1"/>
      <c r="J1186" s="1"/>
    </row>
    <row r="1187">
      <c r="A1187" s="8" t="s">
        <v>775</v>
      </c>
      <c r="B1187" s="9" t="s">
        <v>133</v>
      </c>
      <c r="C1187" s="8" t="s">
        <v>220</v>
      </c>
      <c r="D1187" s="8" t="s">
        <v>50</v>
      </c>
      <c r="E1187" s="20" t="s">
        <v>776</v>
      </c>
      <c r="F1187" s="21">
        <v>79894.300000000003</v>
      </c>
      <c r="G1187" s="21">
        <v>82146</v>
      </c>
      <c r="H1187" s="21">
        <v>82146</v>
      </c>
      <c r="I1187" s="1"/>
      <c r="J1187" s="1"/>
    </row>
    <row r="1188" ht="31.5">
      <c r="A1188" s="8" t="s">
        <v>775</v>
      </c>
      <c r="B1188" s="9" t="s">
        <v>46</v>
      </c>
      <c r="C1188" s="8"/>
      <c r="D1188" s="8"/>
      <c r="E1188" s="20" t="s">
        <v>47</v>
      </c>
      <c r="F1188" s="21">
        <f>F1189</f>
        <v>22010</v>
      </c>
      <c r="G1188" s="21">
        <f>G1189</f>
        <v>20460.099999999999</v>
      </c>
      <c r="H1188" s="21">
        <f>H1189</f>
        <v>20460.099999999999</v>
      </c>
      <c r="I1188" s="1"/>
      <c r="J1188" s="1"/>
    </row>
    <row r="1189">
      <c r="A1189" s="8" t="s">
        <v>775</v>
      </c>
      <c r="B1189" s="9" t="s">
        <v>46</v>
      </c>
      <c r="C1189" s="8" t="s">
        <v>220</v>
      </c>
      <c r="D1189" s="8" t="s">
        <v>50</v>
      </c>
      <c r="E1189" s="20" t="s">
        <v>776</v>
      </c>
      <c r="F1189" s="21">
        <v>22010</v>
      </c>
      <c r="G1189" s="21">
        <v>20460.099999999999</v>
      </c>
      <c r="H1189" s="21">
        <v>20460.099999999999</v>
      </c>
      <c r="I1189" s="1"/>
      <c r="J1189" s="1"/>
    </row>
    <row r="1190">
      <c r="A1190" s="8" t="s">
        <v>775</v>
      </c>
      <c r="B1190" s="9" t="s">
        <v>32</v>
      </c>
      <c r="C1190" s="8"/>
      <c r="D1190" s="8"/>
      <c r="E1190" s="20" t="s">
        <v>33</v>
      </c>
      <c r="F1190" s="21">
        <f>F1191</f>
        <v>319.5</v>
      </c>
      <c r="G1190" s="21">
        <f>G1191</f>
        <v>309.39999999999998</v>
      </c>
      <c r="H1190" s="21">
        <f>H1191</f>
        <v>309.39999999999998</v>
      </c>
      <c r="I1190" s="1"/>
      <c r="J1190" s="1"/>
    </row>
    <row r="1191">
      <c r="A1191" s="8" t="s">
        <v>775</v>
      </c>
      <c r="B1191" s="9" t="s">
        <v>32</v>
      </c>
      <c r="C1191" s="8" t="s">
        <v>220</v>
      </c>
      <c r="D1191" s="8" t="s">
        <v>50</v>
      </c>
      <c r="E1191" s="20" t="s">
        <v>776</v>
      </c>
      <c r="F1191" s="21">
        <v>319.5</v>
      </c>
      <c r="G1191" s="21">
        <v>309.39999999999998</v>
      </c>
      <c r="H1191" s="21">
        <v>309.39999999999998</v>
      </c>
      <c r="I1191" s="1"/>
      <c r="J1191" s="1"/>
    </row>
    <row r="1192" ht="31.5">
      <c r="A1192" s="8" t="s">
        <v>777</v>
      </c>
      <c r="B1192" s="9"/>
      <c r="C1192" s="8"/>
      <c r="D1192" s="8"/>
      <c r="E1192" s="20" t="s">
        <v>778</v>
      </c>
      <c r="F1192" s="21">
        <f t="shared" ref="F1192:F1193" si="183">F1193</f>
        <v>76470.5</v>
      </c>
      <c r="G1192" s="21">
        <f t="shared" ref="G1192:G1193" si="184">G1193</f>
        <v>206380.5</v>
      </c>
      <c r="H1192" s="21">
        <f t="shared" ref="H1192:H1193" si="185">H1193</f>
        <v>113380.5</v>
      </c>
      <c r="I1192" s="1"/>
      <c r="J1192" s="1"/>
    </row>
    <row r="1193" ht="31.5">
      <c r="A1193" s="8" t="s">
        <v>777</v>
      </c>
      <c r="B1193" s="9" t="s">
        <v>46</v>
      </c>
      <c r="C1193" s="8"/>
      <c r="D1193" s="8"/>
      <c r="E1193" s="20" t="s">
        <v>47</v>
      </c>
      <c r="F1193" s="21">
        <f t="shared" si="183"/>
        <v>76470.5</v>
      </c>
      <c r="G1193" s="21">
        <f t="shared" si="184"/>
        <v>206380.5</v>
      </c>
      <c r="H1193" s="21">
        <f t="shared" si="185"/>
        <v>113380.5</v>
      </c>
      <c r="I1193" s="1"/>
      <c r="J1193" s="1"/>
    </row>
    <row r="1194">
      <c r="A1194" s="8" t="s">
        <v>777</v>
      </c>
      <c r="B1194" s="9" t="s">
        <v>46</v>
      </c>
      <c r="C1194" s="8" t="s">
        <v>220</v>
      </c>
      <c r="D1194" s="8" t="s">
        <v>50</v>
      </c>
      <c r="E1194" s="20" t="s">
        <v>776</v>
      </c>
      <c r="F1194" s="21">
        <v>76470.5</v>
      </c>
      <c r="G1194" s="21">
        <v>206380.5</v>
      </c>
      <c r="H1194" s="21">
        <v>113380.5</v>
      </c>
      <c r="I1194" s="1"/>
      <c r="J1194" s="1"/>
    </row>
    <row r="1195" ht="31.5">
      <c r="A1195" s="8" t="s">
        <v>779</v>
      </c>
      <c r="B1195" s="9"/>
      <c r="C1195" s="8"/>
      <c r="D1195" s="8"/>
      <c r="E1195" s="20" t="s">
        <v>780</v>
      </c>
      <c r="F1195" s="21">
        <f>F1196+F1203+F1206</f>
        <v>110765.3</v>
      </c>
      <c r="G1195" s="21">
        <f>G1196+G1203+G1206</f>
        <v>111943.19999999998</v>
      </c>
      <c r="H1195" s="21">
        <f>H1196+H1203+H1206</f>
        <v>111943.2</v>
      </c>
      <c r="I1195" s="1"/>
      <c r="J1195" s="1"/>
    </row>
    <row r="1196" ht="47.25">
      <c r="A1196" s="8" t="s">
        <v>781</v>
      </c>
      <c r="B1196" s="9"/>
      <c r="C1196" s="8"/>
      <c r="D1196" s="8"/>
      <c r="E1196" s="20" t="s">
        <v>132</v>
      </c>
      <c r="F1196" s="21">
        <f>F1197+F1199+F1201</f>
        <v>47476.600000000006</v>
      </c>
      <c r="G1196" s="21">
        <f>G1197+G1199+G1201</f>
        <v>48654.499999999993</v>
      </c>
      <c r="H1196" s="21">
        <f>H1197+H1199+H1201</f>
        <v>48654.499999999993</v>
      </c>
      <c r="I1196" s="1"/>
      <c r="J1196" s="1"/>
    </row>
    <row r="1197" ht="94.5">
      <c r="A1197" s="8" t="s">
        <v>781</v>
      </c>
      <c r="B1197" s="9" t="s">
        <v>133</v>
      </c>
      <c r="C1197" s="8"/>
      <c r="D1197" s="8"/>
      <c r="E1197" s="20" t="s">
        <v>134</v>
      </c>
      <c r="F1197" s="21">
        <f>F1198</f>
        <v>41796</v>
      </c>
      <c r="G1197" s="21">
        <f>G1198</f>
        <v>42973.899999999994</v>
      </c>
      <c r="H1197" s="21">
        <f>H1198</f>
        <v>42973.899999999994</v>
      </c>
      <c r="I1197" s="1"/>
      <c r="J1197" s="1"/>
    </row>
    <row r="1198">
      <c r="A1198" s="8" t="s">
        <v>781</v>
      </c>
      <c r="B1198" s="9">
        <v>100</v>
      </c>
      <c r="C1198" s="8" t="s">
        <v>220</v>
      </c>
      <c r="D1198" s="8" t="s">
        <v>286</v>
      </c>
      <c r="E1198" s="20" t="s">
        <v>782</v>
      </c>
      <c r="F1198" s="21">
        <v>41796</v>
      </c>
      <c r="G1198" s="21">
        <v>42973.899999999994</v>
      </c>
      <c r="H1198" s="21">
        <v>42973.899999999994</v>
      </c>
      <c r="I1198" s="1"/>
      <c r="J1198" s="1"/>
    </row>
    <row r="1199" ht="31.5">
      <c r="A1199" s="8" t="s">
        <v>781</v>
      </c>
      <c r="B1199" s="9" t="s">
        <v>46</v>
      </c>
      <c r="C1199" s="8"/>
      <c r="D1199" s="8"/>
      <c r="E1199" s="20" t="s">
        <v>47</v>
      </c>
      <c r="F1199" s="21">
        <f>F1200</f>
        <v>4413.3000000000002</v>
      </c>
      <c r="G1199" s="21">
        <f>G1200</f>
        <v>4448.5</v>
      </c>
      <c r="H1199" s="21">
        <f>H1200</f>
        <v>4448.5</v>
      </c>
      <c r="I1199" s="1"/>
      <c r="J1199" s="1"/>
    </row>
    <row r="1200">
      <c r="A1200" s="8" t="s">
        <v>781</v>
      </c>
      <c r="B1200" s="9">
        <v>200</v>
      </c>
      <c r="C1200" s="8" t="s">
        <v>220</v>
      </c>
      <c r="D1200" s="8" t="s">
        <v>286</v>
      </c>
      <c r="E1200" s="20" t="s">
        <v>782</v>
      </c>
      <c r="F1200" s="21">
        <v>4413.3000000000002</v>
      </c>
      <c r="G1200" s="21">
        <v>4448.5</v>
      </c>
      <c r="H1200" s="21">
        <v>4448.5</v>
      </c>
      <c r="I1200" s="1"/>
      <c r="J1200" s="1"/>
    </row>
    <row r="1201">
      <c r="A1201" s="8" t="s">
        <v>781</v>
      </c>
      <c r="B1201" s="9" t="s">
        <v>32</v>
      </c>
      <c r="C1201" s="8"/>
      <c r="D1201" s="8"/>
      <c r="E1201" s="20" t="s">
        <v>33</v>
      </c>
      <c r="F1201" s="21">
        <f>F1202</f>
        <v>1267.3</v>
      </c>
      <c r="G1201" s="21">
        <f>G1202</f>
        <v>1232.0999999999999</v>
      </c>
      <c r="H1201" s="21">
        <f>H1202</f>
        <v>1232.0999999999999</v>
      </c>
      <c r="I1201" s="1"/>
      <c r="J1201" s="1"/>
    </row>
    <row r="1202">
      <c r="A1202" s="8" t="s">
        <v>781</v>
      </c>
      <c r="B1202" s="9">
        <v>800</v>
      </c>
      <c r="C1202" s="8" t="s">
        <v>220</v>
      </c>
      <c r="D1202" s="8" t="s">
        <v>286</v>
      </c>
      <c r="E1202" s="20" t="s">
        <v>782</v>
      </c>
      <c r="F1202" s="21">
        <v>1267.3</v>
      </c>
      <c r="G1202" s="21">
        <v>1232.0999999999999</v>
      </c>
      <c r="H1202" s="21">
        <v>1232.0999999999999</v>
      </c>
      <c r="I1202" s="1"/>
      <c r="J1202" s="1"/>
    </row>
    <row r="1203" ht="31.5">
      <c r="A1203" s="8" t="s">
        <v>783</v>
      </c>
      <c r="B1203" s="9"/>
      <c r="C1203" s="8"/>
      <c r="D1203" s="8"/>
      <c r="E1203" s="20" t="s">
        <v>784</v>
      </c>
      <c r="F1203" s="21">
        <f t="shared" ref="F1203:F1204" si="186">F1204</f>
        <v>23209.199999999997</v>
      </c>
      <c r="G1203" s="21">
        <f t="shared" ref="G1203:G1204" si="187">G1204</f>
        <v>23209.199999999997</v>
      </c>
      <c r="H1203" s="21">
        <f t="shared" ref="H1203:H1204" si="188">H1204</f>
        <v>23209.200000000001</v>
      </c>
      <c r="I1203" s="1"/>
      <c r="J1203" s="1"/>
    </row>
    <row r="1204" ht="31.5">
      <c r="A1204" s="8" t="s">
        <v>783</v>
      </c>
      <c r="B1204" s="9" t="s">
        <v>46</v>
      </c>
      <c r="C1204" s="8"/>
      <c r="D1204" s="8"/>
      <c r="E1204" s="20" t="s">
        <v>47</v>
      </c>
      <c r="F1204" s="21">
        <f t="shared" si="186"/>
        <v>23209.199999999997</v>
      </c>
      <c r="G1204" s="21">
        <f t="shared" si="187"/>
        <v>23209.199999999997</v>
      </c>
      <c r="H1204" s="21">
        <f t="shared" si="188"/>
        <v>23209.200000000001</v>
      </c>
      <c r="I1204" s="1"/>
      <c r="J1204" s="1"/>
    </row>
    <row r="1205">
      <c r="A1205" s="8" t="s">
        <v>783</v>
      </c>
      <c r="B1205" s="9" t="s">
        <v>46</v>
      </c>
      <c r="C1205" s="8" t="s">
        <v>286</v>
      </c>
      <c r="D1205" s="8" t="s">
        <v>85</v>
      </c>
      <c r="E1205" s="20" t="s">
        <v>487</v>
      </c>
      <c r="F1205" s="21">
        <v>23209.199999999997</v>
      </c>
      <c r="G1205" s="21">
        <v>23209.199999999997</v>
      </c>
      <c r="H1205" s="21">
        <v>23209.200000000001</v>
      </c>
      <c r="I1205" s="1"/>
      <c r="J1205" s="1"/>
    </row>
    <row r="1206" ht="47.25">
      <c r="A1206" s="8" t="s">
        <v>785</v>
      </c>
      <c r="B1206" s="9"/>
      <c r="C1206" s="8"/>
      <c r="D1206" s="8"/>
      <c r="E1206" s="20" t="s">
        <v>786</v>
      </c>
      <c r="F1206" s="21">
        <f>F1207+F1209</f>
        <v>40079.5</v>
      </c>
      <c r="G1206" s="21">
        <f>G1207+G1209</f>
        <v>40079.5</v>
      </c>
      <c r="H1206" s="21">
        <f>H1207+H1209</f>
        <v>40079.5</v>
      </c>
      <c r="I1206" s="1"/>
      <c r="J1206" s="1"/>
    </row>
    <row r="1207" ht="94.5">
      <c r="A1207" s="8" t="s">
        <v>785</v>
      </c>
      <c r="B1207" s="9" t="s">
        <v>133</v>
      </c>
      <c r="C1207" s="8"/>
      <c r="D1207" s="8"/>
      <c r="E1207" s="20" t="s">
        <v>134</v>
      </c>
      <c r="F1207" s="21">
        <f>F1208</f>
        <v>17179</v>
      </c>
      <c r="G1207" s="21">
        <f>G1208</f>
        <v>17661.5</v>
      </c>
      <c r="H1207" s="21">
        <f>H1208</f>
        <v>17661.5</v>
      </c>
      <c r="I1207" s="1"/>
      <c r="J1207" s="1"/>
    </row>
    <row r="1208">
      <c r="A1208" s="8" t="s">
        <v>785</v>
      </c>
      <c r="B1208" s="9">
        <v>100</v>
      </c>
      <c r="C1208" s="8" t="s">
        <v>220</v>
      </c>
      <c r="D1208" s="8" t="s">
        <v>286</v>
      </c>
      <c r="E1208" s="20" t="s">
        <v>782</v>
      </c>
      <c r="F1208" s="21">
        <v>17179</v>
      </c>
      <c r="G1208" s="21">
        <v>17661.5</v>
      </c>
      <c r="H1208" s="21">
        <v>17661.5</v>
      </c>
      <c r="I1208" s="1"/>
      <c r="J1208" s="1"/>
    </row>
    <row r="1209" ht="31.5">
      <c r="A1209" s="8" t="s">
        <v>785</v>
      </c>
      <c r="B1209" s="9" t="s">
        <v>46</v>
      </c>
      <c r="C1209" s="8"/>
      <c r="D1209" s="8"/>
      <c r="E1209" s="20" t="s">
        <v>47</v>
      </c>
      <c r="F1209" s="21">
        <f>F1210</f>
        <v>22900.5</v>
      </c>
      <c r="G1209" s="21">
        <f>G1210</f>
        <v>22418</v>
      </c>
      <c r="H1209" s="21">
        <f>H1210</f>
        <v>22418</v>
      </c>
      <c r="I1209" s="1"/>
      <c r="J1209" s="1"/>
    </row>
    <row r="1210">
      <c r="A1210" s="8" t="s">
        <v>785</v>
      </c>
      <c r="B1210" s="9">
        <v>200</v>
      </c>
      <c r="C1210" s="8" t="s">
        <v>220</v>
      </c>
      <c r="D1210" s="8" t="s">
        <v>286</v>
      </c>
      <c r="E1210" s="20" t="s">
        <v>782</v>
      </c>
      <c r="F1210" s="21">
        <v>22900.5</v>
      </c>
      <c r="G1210" s="21">
        <v>22418</v>
      </c>
      <c r="H1210" s="21">
        <v>22418</v>
      </c>
      <c r="I1210" s="1"/>
      <c r="J1210" s="1"/>
    </row>
    <row r="1211" ht="63">
      <c r="A1211" s="8" t="s">
        <v>787</v>
      </c>
      <c r="B1211" s="9"/>
      <c r="C1211" s="8"/>
      <c r="D1211" s="8"/>
      <c r="E1211" s="20" t="s">
        <v>788</v>
      </c>
      <c r="F1211" s="21">
        <f>F1212+F1217</f>
        <v>46136.200000000004</v>
      </c>
      <c r="G1211" s="21">
        <f>G1212+G1217</f>
        <v>47384.699999999997</v>
      </c>
      <c r="H1211" s="21">
        <f>H1212+H1217</f>
        <v>47384.699999999997</v>
      </c>
      <c r="I1211" s="1"/>
      <c r="J1211" s="1"/>
    </row>
    <row r="1212" ht="31.5">
      <c r="A1212" s="8" t="s">
        <v>789</v>
      </c>
      <c r="B1212" s="9"/>
      <c r="C1212" s="8"/>
      <c r="D1212" s="8"/>
      <c r="E1212" s="20" t="s">
        <v>161</v>
      </c>
      <c r="F1212" s="21">
        <f>F1213+F1215</f>
        <v>44531.900000000001</v>
      </c>
      <c r="G1212" s="21">
        <f>G1213+G1215</f>
        <v>45736</v>
      </c>
      <c r="H1212" s="21">
        <f>H1213+H1215</f>
        <v>45736</v>
      </c>
      <c r="I1212" s="1"/>
      <c r="J1212" s="1"/>
    </row>
    <row r="1213" ht="94.5">
      <c r="A1213" s="8" t="s">
        <v>789</v>
      </c>
      <c r="B1213" s="9" t="s">
        <v>133</v>
      </c>
      <c r="C1213" s="8"/>
      <c r="D1213" s="8"/>
      <c r="E1213" s="20" t="s">
        <v>134</v>
      </c>
      <c r="F1213" s="21">
        <f>F1214</f>
        <v>42874.900000000001</v>
      </c>
      <c r="G1213" s="21">
        <f>G1214</f>
        <v>44079</v>
      </c>
      <c r="H1213" s="21">
        <f>H1214</f>
        <v>44079</v>
      </c>
      <c r="I1213" s="1"/>
      <c r="J1213" s="1"/>
    </row>
    <row r="1214" ht="31.5">
      <c r="A1214" s="8" t="s">
        <v>789</v>
      </c>
      <c r="B1214" s="9">
        <v>100</v>
      </c>
      <c r="C1214" s="8" t="s">
        <v>296</v>
      </c>
      <c r="D1214" s="8" t="s">
        <v>286</v>
      </c>
      <c r="E1214" s="20" t="s">
        <v>582</v>
      </c>
      <c r="F1214" s="21">
        <v>42874.900000000001</v>
      </c>
      <c r="G1214" s="21">
        <v>44079</v>
      </c>
      <c r="H1214" s="21">
        <v>44079</v>
      </c>
      <c r="I1214" s="1"/>
      <c r="J1214" s="1"/>
    </row>
    <row r="1215" ht="31.5">
      <c r="A1215" s="8" t="s">
        <v>789</v>
      </c>
      <c r="B1215" s="9" t="s">
        <v>46</v>
      </c>
      <c r="C1215" s="8"/>
      <c r="D1215" s="8"/>
      <c r="E1215" s="20" t="s">
        <v>47</v>
      </c>
      <c r="F1215" s="21">
        <f>F1216</f>
        <v>1657</v>
      </c>
      <c r="G1215" s="21">
        <f>G1216</f>
        <v>1657</v>
      </c>
      <c r="H1215" s="21">
        <f>H1216</f>
        <v>1657</v>
      </c>
      <c r="I1215" s="1"/>
      <c r="J1215" s="1"/>
    </row>
    <row r="1216" ht="31.5">
      <c r="A1216" s="8" t="s">
        <v>789</v>
      </c>
      <c r="B1216" s="9">
        <v>200</v>
      </c>
      <c r="C1216" s="8" t="s">
        <v>296</v>
      </c>
      <c r="D1216" s="8" t="s">
        <v>286</v>
      </c>
      <c r="E1216" s="20" t="s">
        <v>582</v>
      </c>
      <c r="F1216" s="21">
        <v>1657</v>
      </c>
      <c r="G1216" s="21">
        <v>1657</v>
      </c>
      <c r="H1216" s="21">
        <v>1657</v>
      </c>
      <c r="I1216" s="1"/>
      <c r="J1216" s="1"/>
    </row>
    <row r="1217" ht="63">
      <c r="A1217" s="8" t="s">
        <v>790</v>
      </c>
      <c r="B1217" s="9"/>
      <c r="C1217" s="8"/>
      <c r="D1217" s="8"/>
      <c r="E1217" s="20" t="s">
        <v>791</v>
      </c>
      <c r="F1217" s="21">
        <f>F1218+F1220</f>
        <v>1604.3000000000002</v>
      </c>
      <c r="G1217" s="21">
        <f>G1218+G1220</f>
        <v>1648.6999999999998</v>
      </c>
      <c r="H1217" s="21">
        <f>H1218+H1220</f>
        <v>1648.6999999999998</v>
      </c>
      <c r="I1217" s="1"/>
      <c r="J1217" s="1"/>
    </row>
    <row r="1218" ht="94.5">
      <c r="A1218" s="8" t="s">
        <v>790</v>
      </c>
      <c r="B1218" s="9" t="s">
        <v>133</v>
      </c>
      <c r="C1218" s="8"/>
      <c r="D1218" s="8"/>
      <c r="E1218" s="20" t="s">
        <v>134</v>
      </c>
      <c r="F1218" s="21">
        <f>F1219</f>
        <v>1354.3000000000002</v>
      </c>
      <c r="G1218" s="21">
        <f>G1219</f>
        <v>1398.6999999999998</v>
      </c>
      <c r="H1218" s="21">
        <f>H1219</f>
        <v>1398.6999999999998</v>
      </c>
      <c r="I1218" s="1"/>
      <c r="J1218" s="1"/>
    </row>
    <row r="1219" ht="31.5">
      <c r="A1219" s="8" t="s">
        <v>790</v>
      </c>
      <c r="B1219" s="9">
        <v>100</v>
      </c>
      <c r="C1219" s="8" t="s">
        <v>296</v>
      </c>
      <c r="D1219" s="8" t="s">
        <v>286</v>
      </c>
      <c r="E1219" s="20" t="s">
        <v>582</v>
      </c>
      <c r="F1219" s="21">
        <v>1354.3000000000002</v>
      </c>
      <c r="G1219" s="21">
        <v>1398.6999999999998</v>
      </c>
      <c r="H1219" s="21">
        <v>1398.6999999999998</v>
      </c>
      <c r="I1219" s="1"/>
      <c r="J1219" s="1"/>
    </row>
    <row r="1220" ht="31.5">
      <c r="A1220" s="8" t="s">
        <v>790</v>
      </c>
      <c r="B1220" s="9" t="s">
        <v>46</v>
      </c>
      <c r="C1220" s="8"/>
      <c r="D1220" s="8"/>
      <c r="E1220" s="20" t="s">
        <v>47</v>
      </c>
      <c r="F1220" s="21">
        <f>F1221</f>
        <v>250</v>
      </c>
      <c r="G1220" s="21">
        <f>G1221</f>
        <v>250</v>
      </c>
      <c r="H1220" s="21">
        <f>H1221</f>
        <v>250</v>
      </c>
      <c r="I1220" s="1"/>
      <c r="J1220" s="1"/>
    </row>
    <row r="1221" ht="31.5">
      <c r="A1221" s="8" t="s">
        <v>790</v>
      </c>
      <c r="B1221" s="9" t="s">
        <v>46</v>
      </c>
      <c r="C1221" s="8" t="s">
        <v>296</v>
      </c>
      <c r="D1221" s="8" t="s">
        <v>286</v>
      </c>
      <c r="E1221" s="20" t="s">
        <v>582</v>
      </c>
      <c r="F1221" s="21">
        <v>250</v>
      </c>
      <c r="G1221" s="21">
        <v>250</v>
      </c>
      <c r="H1221" s="21">
        <v>250</v>
      </c>
      <c r="I1221" s="1"/>
      <c r="J1221" s="1"/>
    </row>
    <row r="1222" s="10" customFormat="1" ht="31.5">
      <c r="A1222" s="11" t="s">
        <v>792</v>
      </c>
      <c r="B1222" s="12"/>
      <c r="C1222" s="11"/>
      <c r="D1222" s="11"/>
      <c r="E1222" s="13" t="s">
        <v>793</v>
      </c>
      <c r="F1222" s="14">
        <f>F1223+F1237+F1242+F1265</f>
        <v>3472528.7999999998</v>
      </c>
      <c r="G1222" s="14">
        <f>G1223+G1237+G1242+G1265</f>
        <v>3314963.2999999998</v>
      </c>
      <c r="H1222" s="14">
        <f>H1223+H1237+H1242+H1265</f>
        <v>3261960.6000000006</v>
      </c>
      <c r="I1222" s="10"/>
      <c r="J1222" s="10"/>
    </row>
    <row r="1223" s="15" customFormat="1" ht="31.5">
      <c r="A1223" s="16" t="s">
        <v>794</v>
      </c>
      <c r="B1223" s="17"/>
      <c r="C1223" s="16"/>
      <c r="D1223" s="16"/>
      <c r="E1223" s="18" t="s">
        <v>338</v>
      </c>
      <c r="F1223" s="19">
        <f t="shared" ref="F1223:F1240" si="189">F1224</f>
        <v>1760417.7999999998</v>
      </c>
      <c r="G1223" s="19">
        <f>G1224</f>
        <v>1775683.5</v>
      </c>
      <c r="H1223" s="19">
        <f t="shared" ref="H1223:H1240" si="190">H1224</f>
        <v>1887072.3</v>
      </c>
      <c r="I1223" s="15"/>
      <c r="J1223" s="15"/>
    </row>
    <row r="1224">
      <c r="A1224" s="8" t="s">
        <v>795</v>
      </c>
      <c r="B1224" s="9"/>
      <c r="C1224" s="8"/>
      <c r="D1224" s="8"/>
      <c r="E1224" s="20" t="s">
        <v>796</v>
      </c>
      <c r="F1224" s="21">
        <f>F1231+F1234+F1225+F1228</f>
        <v>1760417.7999999998</v>
      </c>
      <c r="G1224" s="21">
        <f>G1231+G1234+G1225+G1228</f>
        <v>1775683.5</v>
      </c>
      <c r="H1224" s="21">
        <f>H1231+H1234+H1225+H1228</f>
        <v>1887072.3</v>
      </c>
      <c r="I1224" s="1"/>
      <c r="J1224" s="1"/>
    </row>
    <row r="1225" ht="47.25">
      <c r="A1225" s="8" t="s">
        <v>797</v>
      </c>
      <c r="B1225" s="9"/>
      <c r="C1225" s="8"/>
      <c r="D1225" s="8"/>
      <c r="E1225" s="20" t="s">
        <v>798</v>
      </c>
      <c r="F1225" s="21">
        <f t="shared" ref="F1225:F1229" si="191">F1226</f>
        <v>784891.90000000002</v>
      </c>
      <c r="G1225" s="21">
        <f t="shared" ref="G1225:G1240" si="192">G1226</f>
        <v>885996.09999999998</v>
      </c>
      <c r="H1225" s="21">
        <f t="shared" ref="H1225:H1229" si="193">H1226</f>
        <v>808023.09999999998</v>
      </c>
      <c r="I1225" s="1"/>
      <c r="J1225" s="1"/>
    </row>
    <row r="1226" ht="47.25">
      <c r="A1226" s="8" t="s">
        <v>797</v>
      </c>
      <c r="B1226" s="9" t="s">
        <v>21</v>
      </c>
      <c r="C1226" s="8"/>
      <c r="D1226" s="8"/>
      <c r="E1226" s="20" t="s">
        <v>22</v>
      </c>
      <c r="F1226" s="21">
        <f t="shared" si="191"/>
        <v>784891.90000000002</v>
      </c>
      <c r="G1226" s="21">
        <f t="shared" si="192"/>
        <v>885996.09999999998</v>
      </c>
      <c r="H1226" s="21">
        <f t="shared" si="193"/>
        <v>808023.09999999998</v>
      </c>
      <c r="I1226" s="1"/>
      <c r="J1226" s="1"/>
    </row>
    <row r="1227">
      <c r="A1227" s="8" t="s">
        <v>797</v>
      </c>
      <c r="B1227" s="9">
        <v>400</v>
      </c>
      <c r="C1227" s="8" t="s">
        <v>286</v>
      </c>
      <c r="D1227" s="8" t="s">
        <v>23</v>
      </c>
      <c r="E1227" s="20" t="s">
        <v>665</v>
      </c>
      <c r="F1227" s="21">
        <v>784891.90000000002</v>
      </c>
      <c r="G1227" s="21">
        <v>885996.09999999998</v>
      </c>
      <c r="H1227" s="21">
        <v>808023.09999999998</v>
      </c>
      <c r="I1227" s="1"/>
      <c r="J1227" s="1"/>
    </row>
    <row r="1228" ht="47.25">
      <c r="A1228" s="8" t="s">
        <v>799</v>
      </c>
      <c r="B1228" s="9"/>
      <c r="C1228" s="8"/>
      <c r="D1228" s="8"/>
      <c r="E1228" s="20" t="s">
        <v>800</v>
      </c>
      <c r="F1228" s="21">
        <f t="shared" si="191"/>
        <v>431001.59999999998</v>
      </c>
      <c r="G1228" s="21">
        <f t="shared" si="192"/>
        <v>361133.29999999999</v>
      </c>
      <c r="H1228" s="21">
        <f t="shared" si="193"/>
        <v>152350.29999999999</v>
      </c>
      <c r="I1228" s="1"/>
    </row>
    <row r="1229" ht="47.25">
      <c r="A1229" s="8" t="s">
        <v>799</v>
      </c>
      <c r="B1229" s="9" t="s">
        <v>21</v>
      </c>
      <c r="C1229" s="8"/>
      <c r="D1229" s="8"/>
      <c r="E1229" s="20" t="s">
        <v>22</v>
      </c>
      <c r="F1229" s="21">
        <f t="shared" si="191"/>
        <v>431001.59999999998</v>
      </c>
      <c r="G1229" s="21">
        <f t="shared" si="192"/>
        <v>361133.29999999999</v>
      </c>
      <c r="H1229" s="21">
        <f t="shared" si="193"/>
        <v>152350.29999999999</v>
      </c>
      <c r="I1229" s="1"/>
    </row>
    <row r="1230">
      <c r="A1230" s="8" t="s">
        <v>799</v>
      </c>
      <c r="B1230" s="9">
        <v>400</v>
      </c>
      <c r="C1230" s="8" t="s">
        <v>286</v>
      </c>
      <c r="D1230" s="8" t="s">
        <v>23</v>
      </c>
      <c r="E1230" s="20" t="s">
        <v>665</v>
      </c>
      <c r="F1230" s="21">
        <v>431001.59999999998</v>
      </c>
      <c r="G1230" s="21">
        <v>361133.29999999999</v>
      </c>
      <c r="H1230" s="21">
        <v>152350.29999999999</v>
      </c>
      <c r="I1230" s="1"/>
    </row>
    <row r="1231" ht="47.25">
      <c r="A1231" s="8" t="s">
        <v>801</v>
      </c>
      <c r="B1231" s="9"/>
      <c r="C1231" s="8"/>
      <c r="D1231" s="8"/>
      <c r="E1231" s="20" t="s">
        <v>800</v>
      </c>
      <c r="F1231" s="21">
        <f t="shared" si="189"/>
        <v>431001.59999999998</v>
      </c>
      <c r="G1231" s="21">
        <f t="shared" si="192"/>
        <v>361133.29999999999</v>
      </c>
      <c r="H1231" s="21">
        <f t="shared" si="190"/>
        <v>152350.29999999999</v>
      </c>
      <c r="I1231" s="1"/>
      <c r="J1231" s="1"/>
    </row>
    <row r="1232" ht="47.25">
      <c r="A1232" s="8" t="s">
        <v>801</v>
      </c>
      <c r="B1232" s="9" t="s">
        <v>21</v>
      </c>
      <c r="C1232" s="8"/>
      <c r="D1232" s="8"/>
      <c r="E1232" s="20" t="s">
        <v>22</v>
      </c>
      <c r="F1232" s="21">
        <f t="shared" si="189"/>
        <v>431001.59999999998</v>
      </c>
      <c r="G1232" s="21">
        <f t="shared" si="192"/>
        <v>361133.29999999999</v>
      </c>
      <c r="H1232" s="21">
        <f t="shared" si="190"/>
        <v>152350.29999999999</v>
      </c>
      <c r="I1232" s="1"/>
      <c r="J1232" s="1"/>
    </row>
    <row r="1233">
      <c r="A1233" s="8" t="s">
        <v>801</v>
      </c>
      <c r="B1233" s="9">
        <v>400</v>
      </c>
      <c r="C1233" s="8" t="s">
        <v>286</v>
      </c>
      <c r="D1233" s="8" t="s">
        <v>23</v>
      </c>
      <c r="E1233" s="20" t="s">
        <v>665</v>
      </c>
      <c r="F1233" s="21">
        <v>431001.59999999998</v>
      </c>
      <c r="G1233" s="21">
        <v>361133.29999999999</v>
      </c>
      <c r="H1233" s="21">
        <v>152350.29999999999</v>
      </c>
      <c r="I1233" s="1"/>
      <c r="J1233" s="1"/>
    </row>
    <row r="1234" ht="173.25">
      <c r="A1234" s="8" t="s">
        <v>802</v>
      </c>
      <c r="B1234" s="9"/>
      <c r="C1234" s="8"/>
      <c r="D1234" s="8"/>
      <c r="E1234" s="20" t="s">
        <v>803</v>
      </c>
      <c r="F1234" s="21">
        <f t="shared" si="189"/>
        <v>113522.7</v>
      </c>
      <c r="G1234" s="21">
        <f t="shared" si="192"/>
        <v>167420.79999999999</v>
      </c>
      <c r="H1234" s="21">
        <f t="shared" si="190"/>
        <v>774348.59999999998</v>
      </c>
      <c r="I1234" s="1"/>
      <c r="J1234" s="1"/>
    </row>
    <row r="1235" ht="47.25">
      <c r="A1235" s="8" t="s">
        <v>802</v>
      </c>
      <c r="B1235" s="9" t="s">
        <v>21</v>
      </c>
      <c r="C1235" s="8"/>
      <c r="D1235" s="8"/>
      <c r="E1235" s="20" t="s">
        <v>22</v>
      </c>
      <c r="F1235" s="21">
        <f t="shared" si="189"/>
        <v>113522.7</v>
      </c>
      <c r="G1235" s="21">
        <f t="shared" si="192"/>
        <v>167420.79999999999</v>
      </c>
      <c r="H1235" s="21">
        <f t="shared" si="190"/>
        <v>774348.59999999998</v>
      </c>
      <c r="I1235" s="1"/>
      <c r="J1235" s="1"/>
    </row>
    <row r="1236">
      <c r="A1236" s="8" t="s">
        <v>802</v>
      </c>
      <c r="B1236" s="9">
        <v>400</v>
      </c>
      <c r="C1236" s="8" t="s">
        <v>286</v>
      </c>
      <c r="D1236" s="8" t="s">
        <v>23</v>
      </c>
      <c r="E1236" s="20" t="s">
        <v>665</v>
      </c>
      <c r="F1236" s="21">
        <f>55654.5+57868.2</f>
        <v>113522.7</v>
      </c>
      <c r="G1236" s="21">
        <f>87647.4+79773.4</f>
        <v>167420.79999999999</v>
      </c>
      <c r="H1236" s="21">
        <f>387174.3+387174.3</f>
        <v>774348.59999999998</v>
      </c>
      <c r="I1236" s="1"/>
      <c r="J1236" s="1"/>
    </row>
    <row r="1237" s="15" customFormat="1" ht="31.5">
      <c r="A1237" s="16" t="s">
        <v>804</v>
      </c>
      <c r="B1237" s="17"/>
      <c r="C1237" s="16"/>
      <c r="D1237" s="16"/>
      <c r="E1237" s="18" t="s">
        <v>359</v>
      </c>
      <c r="F1237" s="19">
        <f t="shared" si="189"/>
        <v>427033.40000000002</v>
      </c>
      <c r="G1237" s="19">
        <f t="shared" si="192"/>
        <v>0</v>
      </c>
      <c r="H1237" s="19">
        <f t="shared" si="190"/>
        <v>0</v>
      </c>
      <c r="I1237" s="15"/>
      <c r="J1237" s="15"/>
    </row>
    <row r="1238" ht="47.25">
      <c r="A1238" s="8" t="s">
        <v>805</v>
      </c>
      <c r="B1238" s="9"/>
      <c r="C1238" s="8"/>
      <c r="D1238" s="8"/>
      <c r="E1238" s="20" t="s">
        <v>806</v>
      </c>
      <c r="F1238" s="21">
        <f t="shared" si="189"/>
        <v>427033.40000000002</v>
      </c>
      <c r="G1238" s="21">
        <f t="shared" si="192"/>
        <v>0</v>
      </c>
      <c r="H1238" s="21">
        <f t="shared" si="190"/>
        <v>0</v>
      </c>
      <c r="I1238" s="1"/>
      <c r="J1238" s="1"/>
    </row>
    <row r="1239" ht="94.5">
      <c r="A1239" s="8" t="s">
        <v>807</v>
      </c>
      <c r="B1239" s="9"/>
      <c r="C1239" s="8"/>
      <c r="D1239" s="8"/>
      <c r="E1239" s="20" t="s">
        <v>808</v>
      </c>
      <c r="F1239" s="21">
        <f t="shared" si="189"/>
        <v>427033.40000000002</v>
      </c>
      <c r="G1239" s="21">
        <f t="shared" si="192"/>
        <v>0</v>
      </c>
      <c r="H1239" s="21">
        <f t="shared" si="190"/>
        <v>0</v>
      </c>
      <c r="I1239" s="1"/>
      <c r="J1239" s="1"/>
    </row>
    <row r="1240" ht="47.25">
      <c r="A1240" s="8" t="s">
        <v>807</v>
      </c>
      <c r="B1240" s="9" t="s">
        <v>21</v>
      </c>
      <c r="C1240" s="8"/>
      <c r="D1240" s="8"/>
      <c r="E1240" s="20" t="s">
        <v>22</v>
      </c>
      <c r="F1240" s="21">
        <f t="shared" si="189"/>
        <v>427033.40000000002</v>
      </c>
      <c r="G1240" s="21">
        <f t="shared" si="192"/>
        <v>0</v>
      </c>
      <c r="H1240" s="21">
        <f t="shared" si="190"/>
        <v>0</v>
      </c>
      <c r="I1240" s="1"/>
      <c r="J1240" s="1"/>
    </row>
    <row r="1241">
      <c r="A1241" s="8" t="s">
        <v>807</v>
      </c>
      <c r="B1241" s="9">
        <v>400</v>
      </c>
      <c r="C1241" s="8" t="s">
        <v>286</v>
      </c>
      <c r="D1241" s="8" t="s">
        <v>23</v>
      </c>
      <c r="E1241" s="20" t="s">
        <v>665</v>
      </c>
      <c r="F1241" s="21">
        <v>427033.40000000002</v>
      </c>
      <c r="G1241" s="21"/>
      <c r="H1241" s="21"/>
      <c r="I1241" s="1"/>
      <c r="J1241" s="1"/>
    </row>
    <row r="1242" s="15" customFormat="1">
      <c r="A1242" s="16" t="s">
        <v>809</v>
      </c>
      <c r="B1242" s="17"/>
      <c r="C1242" s="16"/>
      <c r="D1242" s="16"/>
      <c r="E1242" s="18" t="s">
        <v>16</v>
      </c>
      <c r="F1242" s="19">
        <f>F1243+F1250</f>
        <v>842106.00000000012</v>
      </c>
      <c r="G1242" s="19">
        <f>G1243+G1250</f>
        <v>1097652.8</v>
      </c>
      <c r="H1242" s="19">
        <f>H1243+H1250</f>
        <v>930851.10000000009</v>
      </c>
      <c r="I1242" s="15"/>
      <c r="J1242" s="15"/>
    </row>
    <row r="1243" ht="47.25">
      <c r="A1243" s="8" t="s">
        <v>810</v>
      </c>
      <c r="B1243" s="9"/>
      <c r="C1243" s="8"/>
      <c r="D1243" s="8"/>
      <c r="E1243" s="20" t="s">
        <v>811</v>
      </c>
      <c r="F1243" s="21">
        <f>F1244+F1247</f>
        <v>209999.89999999999</v>
      </c>
      <c r="G1243" s="21">
        <f>G1244+G1247</f>
        <v>351219.29999999999</v>
      </c>
      <c r="H1243" s="21">
        <f>H1244+H1247</f>
        <v>260475.39999999999</v>
      </c>
      <c r="I1243" s="1"/>
      <c r="J1243" s="1"/>
    </row>
    <row r="1244" ht="31.5">
      <c r="A1244" s="8" t="s">
        <v>812</v>
      </c>
      <c r="B1244" s="9"/>
      <c r="C1244" s="8"/>
      <c r="D1244" s="8"/>
      <c r="E1244" s="20" t="s">
        <v>813</v>
      </c>
      <c r="F1244" s="21">
        <f t="shared" ref="F1244:F1248" si="194">F1245</f>
        <v>69999.899999999994</v>
      </c>
      <c r="G1244" s="21">
        <f t="shared" ref="G1244:G1248" si="195">G1245</f>
        <v>211219.29999999999</v>
      </c>
      <c r="H1244" s="21">
        <f t="shared" ref="H1244:H1248" si="196">H1245</f>
        <v>120475.39999999999</v>
      </c>
      <c r="I1244" s="1"/>
      <c r="J1244" s="1"/>
    </row>
    <row r="1245" ht="47.25">
      <c r="A1245" s="8" t="s">
        <v>812</v>
      </c>
      <c r="B1245" s="9" t="s">
        <v>21</v>
      </c>
      <c r="C1245" s="8"/>
      <c r="D1245" s="8"/>
      <c r="E1245" s="20" t="s">
        <v>22</v>
      </c>
      <c r="F1245" s="21">
        <f t="shared" si="194"/>
        <v>69999.899999999994</v>
      </c>
      <c r="G1245" s="21">
        <f t="shared" si="195"/>
        <v>211219.29999999999</v>
      </c>
      <c r="H1245" s="21">
        <f t="shared" si="196"/>
        <v>120475.39999999999</v>
      </c>
      <c r="I1245" s="1"/>
      <c r="J1245" s="1"/>
    </row>
    <row r="1246">
      <c r="A1246" s="8" t="s">
        <v>812</v>
      </c>
      <c r="B1246" s="9">
        <v>400</v>
      </c>
      <c r="C1246" s="8" t="s">
        <v>286</v>
      </c>
      <c r="D1246" s="8" t="s">
        <v>23</v>
      </c>
      <c r="E1246" s="20" t="s">
        <v>665</v>
      </c>
      <c r="F1246" s="21">
        <v>69999.899999999994</v>
      </c>
      <c r="G1246" s="21">
        <v>211219.29999999999</v>
      </c>
      <c r="H1246" s="21">
        <v>120475.39999999999</v>
      </c>
      <c r="I1246" s="1"/>
      <c r="J1246" s="1"/>
    </row>
    <row r="1247" ht="126">
      <c r="A1247" s="8" t="s">
        <v>814</v>
      </c>
      <c r="B1247" s="9"/>
      <c r="C1247" s="8"/>
      <c r="D1247" s="8"/>
      <c r="E1247" s="20" t="s">
        <v>815</v>
      </c>
      <c r="F1247" s="21">
        <f t="shared" si="194"/>
        <v>140000</v>
      </c>
      <c r="G1247" s="21">
        <f t="shared" si="195"/>
        <v>140000</v>
      </c>
      <c r="H1247" s="21">
        <f t="shared" si="196"/>
        <v>140000</v>
      </c>
      <c r="I1247" s="1"/>
      <c r="J1247" s="1"/>
    </row>
    <row r="1248" ht="47.25">
      <c r="A1248" s="8" t="s">
        <v>814</v>
      </c>
      <c r="B1248" s="9" t="s">
        <v>21</v>
      </c>
      <c r="C1248" s="8"/>
      <c r="D1248" s="8"/>
      <c r="E1248" s="20" t="s">
        <v>22</v>
      </c>
      <c r="F1248" s="21">
        <f t="shared" si="194"/>
        <v>140000</v>
      </c>
      <c r="G1248" s="21">
        <f t="shared" si="195"/>
        <v>140000</v>
      </c>
      <c r="H1248" s="21">
        <f t="shared" si="196"/>
        <v>140000</v>
      </c>
      <c r="I1248" s="1"/>
      <c r="J1248" s="1"/>
    </row>
    <row r="1249">
      <c r="A1249" s="8" t="s">
        <v>814</v>
      </c>
      <c r="B1249" s="9">
        <v>400</v>
      </c>
      <c r="C1249" s="8" t="s">
        <v>286</v>
      </c>
      <c r="D1249" s="8" t="s">
        <v>23</v>
      </c>
      <c r="E1249" s="20" t="s">
        <v>665</v>
      </c>
      <c r="F1249" s="21">
        <v>140000</v>
      </c>
      <c r="G1249" s="21">
        <v>140000</v>
      </c>
      <c r="H1249" s="21">
        <v>140000</v>
      </c>
      <c r="I1249" s="1"/>
      <c r="J1249" s="1"/>
    </row>
    <row r="1250" ht="47.25">
      <c r="A1250" s="8" t="s">
        <v>816</v>
      </c>
      <c r="B1250" s="9"/>
      <c r="C1250" s="8"/>
      <c r="D1250" s="8"/>
      <c r="E1250" s="20" t="s">
        <v>817</v>
      </c>
      <c r="F1250" s="21">
        <f>F1251+F1254+F1257+F1262</f>
        <v>632106.10000000009</v>
      </c>
      <c r="G1250" s="21">
        <f>G1251+G1254+G1257+G1262</f>
        <v>746433.5</v>
      </c>
      <c r="H1250" s="21">
        <f>H1251+H1254+H1257+H1262</f>
        <v>670375.70000000007</v>
      </c>
      <c r="I1250" s="1"/>
      <c r="J1250" s="1"/>
    </row>
    <row r="1251" ht="63">
      <c r="A1251" s="8" t="s">
        <v>818</v>
      </c>
      <c r="B1251" s="9"/>
      <c r="C1251" s="8"/>
      <c r="D1251" s="8"/>
      <c r="E1251" s="20" t="s">
        <v>819</v>
      </c>
      <c r="F1251" s="21">
        <f t="shared" ref="F1251:F1255" si="197">F1252</f>
        <v>6784.8999999999996</v>
      </c>
      <c r="G1251" s="21">
        <f t="shared" ref="G1251:G1255" si="198">G1252</f>
        <v>7648.3000000000002</v>
      </c>
      <c r="H1251" s="21">
        <f t="shared" ref="H1251:H1255" si="199">H1252</f>
        <v>8668.1999999999989</v>
      </c>
      <c r="I1251" s="1"/>
      <c r="J1251" s="1"/>
    </row>
    <row r="1252" ht="31.5">
      <c r="A1252" s="8" t="s">
        <v>818</v>
      </c>
      <c r="B1252" s="9" t="s">
        <v>46</v>
      </c>
      <c r="C1252" s="8"/>
      <c r="D1252" s="8"/>
      <c r="E1252" s="20" t="s">
        <v>47</v>
      </c>
      <c r="F1252" s="21">
        <f t="shared" si="197"/>
        <v>6784.8999999999996</v>
      </c>
      <c r="G1252" s="21">
        <f t="shared" si="198"/>
        <v>7648.3000000000002</v>
      </c>
      <c r="H1252" s="21">
        <f t="shared" si="199"/>
        <v>8668.1999999999989</v>
      </c>
      <c r="I1252" s="1"/>
      <c r="J1252" s="1"/>
    </row>
    <row r="1253" ht="31.5">
      <c r="A1253" s="8" t="s">
        <v>818</v>
      </c>
      <c r="B1253" s="9">
        <v>200</v>
      </c>
      <c r="C1253" s="8" t="s">
        <v>86</v>
      </c>
      <c r="D1253" s="8" t="s">
        <v>296</v>
      </c>
      <c r="E1253" s="20" t="s">
        <v>297</v>
      </c>
      <c r="F1253" s="21">
        <v>6784.8999999999996</v>
      </c>
      <c r="G1253" s="21">
        <v>7648.3000000000002</v>
      </c>
      <c r="H1253" s="21">
        <v>8668.1999999999989</v>
      </c>
      <c r="I1253" s="1"/>
      <c r="J1253" s="1"/>
    </row>
    <row r="1254" ht="141.75">
      <c r="A1254" s="8" t="s">
        <v>820</v>
      </c>
      <c r="B1254" s="9"/>
      <c r="C1254" s="8"/>
      <c r="D1254" s="8"/>
      <c r="E1254" s="20" t="s">
        <v>821</v>
      </c>
      <c r="F1254" s="21">
        <f t="shared" si="197"/>
        <v>300135</v>
      </c>
      <c r="G1254" s="21">
        <f t="shared" si="198"/>
        <v>411803.79999999999</v>
      </c>
      <c r="H1254" s="21">
        <f t="shared" si="199"/>
        <v>410933.20000000001</v>
      </c>
      <c r="I1254" s="1"/>
      <c r="J1254" s="1"/>
    </row>
    <row r="1255" ht="47.25">
      <c r="A1255" s="8" t="s">
        <v>820</v>
      </c>
      <c r="B1255" s="9" t="s">
        <v>21</v>
      </c>
      <c r="C1255" s="8"/>
      <c r="D1255" s="8"/>
      <c r="E1255" s="20" t="s">
        <v>22</v>
      </c>
      <c r="F1255" s="21">
        <f t="shared" si="197"/>
        <v>300135</v>
      </c>
      <c r="G1255" s="21">
        <f t="shared" si="198"/>
        <v>411803.79999999999</v>
      </c>
      <c r="H1255" s="21">
        <f t="shared" si="199"/>
        <v>410933.20000000001</v>
      </c>
      <c r="I1255" s="1"/>
      <c r="J1255" s="1"/>
    </row>
    <row r="1256">
      <c r="A1256" s="8" t="s">
        <v>820</v>
      </c>
      <c r="B1256" s="9">
        <v>400</v>
      </c>
      <c r="C1256" s="8" t="s">
        <v>86</v>
      </c>
      <c r="D1256" s="8" t="s">
        <v>220</v>
      </c>
      <c r="E1256" s="20" t="s">
        <v>395</v>
      </c>
      <c r="F1256" s="21">
        <v>300135</v>
      </c>
      <c r="G1256" s="21">
        <v>411803.79999999999</v>
      </c>
      <c r="H1256" s="21">
        <v>410933.20000000001</v>
      </c>
      <c r="I1256" s="1"/>
      <c r="J1256" s="1"/>
    </row>
    <row r="1257" ht="94.5">
      <c r="A1257" s="8" t="s">
        <v>822</v>
      </c>
      <c r="B1257" s="9"/>
      <c r="C1257" s="8"/>
      <c r="D1257" s="8"/>
      <c r="E1257" s="20" t="s">
        <v>823</v>
      </c>
      <c r="F1257" s="21">
        <f>F1258+F1260</f>
        <v>4164.8000000000002</v>
      </c>
      <c r="G1257" s="21">
        <f>G1258+G1260</f>
        <v>4279.2000000000007</v>
      </c>
      <c r="H1257" s="21">
        <f>H1258+H1260</f>
        <v>4279.1999999999998</v>
      </c>
      <c r="I1257" s="1"/>
      <c r="J1257" s="1"/>
    </row>
    <row r="1258" ht="94.5">
      <c r="A1258" s="8" t="s">
        <v>822</v>
      </c>
      <c r="B1258" s="9" t="s">
        <v>133</v>
      </c>
      <c r="C1258" s="8"/>
      <c r="D1258" s="8"/>
      <c r="E1258" s="20" t="s">
        <v>134</v>
      </c>
      <c r="F1258" s="21">
        <f>F1259</f>
        <v>4062.5</v>
      </c>
      <c r="G1258" s="21">
        <f>G1259</f>
        <v>4176.9000000000005</v>
      </c>
      <c r="H1258" s="21">
        <f>H1259</f>
        <v>4176.8999999999996</v>
      </c>
      <c r="I1258" s="1"/>
      <c r="J1258" s="1"/>
    </row>
    <row r="1259" ht="31.5">
      <c r="A1259" s="8" t="s">
        <v>822</v>
      </c>
      <c r="B1259" s="9">
        <v>100</v>
      </c>
      <c r="C1259" s="8" t="s">
        <v>86</v>
      </c>
      <c r="D1259" s="8" t="s">
        <v>296</v>
      </c>
      <c r="E1259" s="20" t="s">
        <v>297</v>
      </c>
      <c r="F1259" s="21">
        <f>3274.4+788.1</f>
        <v>4062.5</v>
      </c>
      <c r="G1259" s="21">
        <f>3317.8+859.1</f>
        <v>4176.9000000000005</v>
      </c>
      <c r="H1259" s="21">
        <v>4176.8999999999996</v>
      </c>
      <c r="I1259" s="1"/>
      <c r="J1259" s="1"/>
    </row>
    <row r="1260" ht="31.5">
      <c r="A1260" s="8" t="s">
        <v>822</v>
      </c>
      <c r="B1260" s="9" t="s">
        <v>46</v>
      </c>
      <c r="C1260" s="8"/>
      <c r="D1260" s="8"/>
      <c r="E1260" s="20" t="s">
        <v>47</v>
      </c>
      <c r="F1260" s="21">
        <f>F1261</f>
        <v>102.3</v>
      </c>
      <c r="G1260" s="21">
        <f>G1261</f>
        <v>102.3</v>
      </c>
      <c r="H1260" s="21">
        <f>H1261</f>
        <v>102.3</v>
      </c>
      <c r="I1260" s="1"/>
      <c r="J1260" s="1"/>
    </row>
    <row r="1261" ht="31.5">
      <c r="A1261" s="8" t="s">
        <v>822</v>
      </c>
      <c r="B1261" s="9">
        <v>200</v>
      </c>
      <c r="C1261" s="8" t="s">
        <v>86</v>
      </c>
      <c r="D1261" s="8" t="s">
        <v>296</v>
      </c>
      <c r="E1261" s="20" t="s">
        <v>297</v>
      </c>
      <c r="F1261" s="21">
        <f>41+61.3</f>
        <v>102.3</v>
      </c>
      <c r="G1261" s="21">
        <f>41+61.3</f>
        <v>102.3</v>
      </c>
      <c r="H1261" s="21">
        <f>41+61.3</f>
        <v>102.3</v>
      </c>
      <c r="I1261" s="1"/>
      <c r="J1261" s="1"/>
    </row>
    <row r="1262" ht="63">
      <c r="A1262" s="8" t="s">
        <v>824</v>
      </c>
      <c r="B1262" s="9"/>
      <c r="C1262" s="8"/>
      <c r="D1262" s="8"/>
      <c r="E1262" s="20" t="s">
        <v>825</v>
      </c>
      <c r="F1262" s="21">
        <f t="shared" ref="F1262:F1263" si="200">F1263</f>
        <v>321021.40000000002</v>
      </c>
      <c r="G1262" s="21">
        <f t="shared" ref="G1262:G1263" si="201">G1263</f>
        <v>322702.20000000001</v>
      </c>
      <c r="H1262" s="21">
        <f t="shared" ref="H1262:H1263" si="202">H1263</f>
        <v>246495.10000000001</v>
      </c>
      <c r="I1262" s="1"/>
      <c r="J1262" s="1"/>
    </row>
    <row r="1263" ht="47.25">
      <c r="A1263" s="8" t="s">
        <v>824</v>
      </c>
      <c r="B1263" s="9" t="s">
        <v>21</v>
      </c>
      <c r="C1263" s="8"/>
      <c r="D1263" s="8"/>
      <c r="E1263" s="20" t="s">
        <v>22</v>
      </c>
      <c r="F1263" s="21">
        <f t="shared" si="200"/>
        <v>321021.40000000002</v>
      </c>
      <c r="G1263" s="21">
        <f t="shared" si="201"/>
        <v>322702.20000000001</v>
      </c>
      <c r="H1263" s="21">
        <f t="shared" si="202"/>
        <v>246495.10000000001</v>
      </c>
      <c r="I1263" s="1"/>
      <c r="J1263" s="1"/>
    </row>
    <row r="1264">
      <c r="A1264" s="8" t="s">
        <v>824</v>
      </c>
      <c r="B1264" s="9">
        <v>400</v>
      </c>
      <c r="C1264" s="8" t="s">
        <v>86</v>
      </c>
      <c r="D1264" s="8" t="s">
        <v>220</v>
      </c>
      <c r="E1264" s="20" t="s">
        <v>395</v>
      </c>
      <c r="F1264" s="21">
        <v>321021.40000000002</v>
      </c>
      <c r="G1264" s="21">
        <v>322702.20000000001</v>
      </c>
      <c r="H1264" s="21">
        <v>246495.10000000001</v>
      </c>
      <c r="I1264" s="1"/>
      <c r="J1264" s="1"/>
    </row>
    <row r="1265" s="15" customFormat="1">
      <c r="A1265" s="16" t="s">
        <v>826</v>
      </c>
      <c r="B1265" s="17"/>
      <c r="C1265" s="16"/>
      <c r="D1265" s="16"/>
      <c r="E1265" s="18" t="s">
        <v>41</v>
      </c>
      <c r="F1265" s="19">
        <f>F1266+F1284+F1302</f>
        <v>442971.60000000003</v>
      </c>
      <c r="G1265" s="19">
        <f>G1266+G1284+G1302</f>
        <v>441627</v>
      </c>
      <c r="H1265" s="19">
        <f>H1266+H1284+H1302</f>
        <v>444037.19999999995</v>
      </c>
      <c r="I1265" s="15"/>
      <c r="J1265" s="15"/>
    </row>
    <row r="1266" ht="47.25">
      <c r="A1266" s="8" t="s">
        <v>827</v>
      </c>
      <c r="B1266" s="9"/>
      <c r="C1266" s="8"/>
      <c r="D1266" s="8"/>
      <c r="E1266" s="20" t="s">
        <v>828</v>
      </c>
      <c r="F1266" s="21">
        <f>F1273+F1278+F1267+F1270+F1281</f>
        <v>185722.10000000001</v>
      </c>
      <c r="G1266" s="21">
        <f>G1273+G1278+G1267+G1270+G1281</f>
        <v>183546.10000000001</v>
      </c>
      <c r="H1266" s="21">
        <f>H1273+H1278+H1267+H1270+H1281</f>
        <v>183546.09999999998</v>
      </c>
      <c r="I1266" s="1"/>
      <c r="J1266" s="1"/>
    </row>
    <row r="1267">
      <c r="A1267" s="8" t="s">
        <v>829</v>
      </c>
      <c r="B1267" s="9"/>
      <c r="C1267" s="8"/>
      <c r="D1267" s="8"/>
      <c r="E1267" s="20" t="s">
        <v>199</v>
      </c>
      <c r="F1267" s="21">
        <f t="shared" ref="F1267:F1271" si="203">F1268</f>
        <v>1628.3</v>
      </c>
      <c r="G1267" s="21">
        <f t="shared" ref="G1267:G1271" si="204">G1268</f>
        <v>0</v>
      </c>
      <c r="H1267" s="21">
        <f t="shared" ref="H1267:H1271" si="205">H1268</f>
        <v>0</v>
      </c>
      <c r="I1267" s="1"/>
      <c r="J1267" s="1"/>
    </row>
    <row r="1268" ht="47.25">
      <c r="A1268" s="8" t="s">
        <v>829</v>
      </c>
      <c r="B1268" s="9" t="s">
        <v>38</v>
      </c>
      <c r="C1268" s="8"/>
      <c r="D1268" s="8"/>
      <c r="E1268" s="20" t="s">
        <v>39</v>
      </c>
      <c r="F1268" s="21">
        <f t="shared" si="203"/>
        <v>1628.3</v>
      </c>
      <c r="G1268" s="21">
        <f t="shared" si="204"/>
        <v>0</v>
      </c>
      <c r="H1268" s="21">
        <f t="shared" si="205"/>
        <v>0</v>
      </c>
      <c r="I1268" s="1"/>
      <c r="J1268" s="1"/>
    </row>
    <row r="1269">
      <c r="A1269" s="8" t="s">
        <v>829</v>
      </c>
      <c r="B1269" s="9" t="s">
        <v>38</v>
      </c>
      <c r="C1269" s="8" t="s">
        <v>286</v>
      </c>
      <c r="D1269" s="8" t="s">
        <v>23</v>
      </c>
      <c r="E1269" s="20" t="s">
        <v>665</v>
      </c>
      <c r="F1269" s="21">
        <v>1628.3</v>
      </c>
      <c r="G1269" s="21"/>
      <c r="H1269" s="21"/>
      <c r="I1269" s="1"/>
      <c r="J1269" s="1"/>
    </row>
    <row r="1270" ht="31.5">
      <c r="A1270" s="8" t="s">
        <v>830</v>
      </c>
      <c r="B1270" s="9"/>
      <c r="C1270" s="8"/>
      <c r="D1270" s="8"/>
      <c r="E1270" s="20" t="s">
        <v>189</v>
      </c>
      <c r="F1270" s="21">
        <f t="shared" si="203"/>
        <v>190.30000000000001</v>
      </c>
      <c r="G1270" s="21">
        <f t="shared" si="204"/>
        <v>190.30000000000001</v>
      </c>
      <c r="H1270" s="21">
        <f t="shared" si="205"/>
        <v>190.30000000000001</v>
      </c>
      <c r="I1270" s="1"/>
    </row>
    <row r="1271" ht="47.25">
      <c r="A1271" s="8" t="s">
        <v>830</v>
      </c>
      <c r="B1271" s="9" t="s">
        <v>38</v>
      </c>
      <c r="C1271" s="8"/>
      <c r="D1271" s="8"/>
      <c r="E1271" s="20" t="s">
        <v>39</v>
      </c>
      <c r="F1271" s="21">
        <f t="shared" si="203"/>
        <v>190.30000000000001</v>
      </c>
      <c r="G1271" s="21">
        <f t="shared" si="204"/>
        <v>190.30000000000001</v>
      </c>
      <c r="H1271" s="21">
        <f t="shared" si="205"/>
        <v>190.30000000000001</v>
      </c>
      <c r="I1271" s="1"/>
    </row>
    <row r="1272">
      <c r="A1272" s="8" t="s">
        <v>830</v>
      </c>
      <c r="B1272" s="9" t="s">
        <v>38</v>
      </c>
      <c r="C1272" s="8" t="s">
        <v>286</v>
      </c>
      <c r="D1272" s="8" t="s">
        <v>23</v>
      </c>
      <c r="E1272" s="20" t="s">
        <v>665</v>
      </c>
      <c r="F1272" s="21">
        <v>190.30000000000001</v>
      </c>
      <c r="G1272" s="21">
        <v>190.30000000000001</v>
      </c>
      <c r="H1272" s="21">
        <v>190.30000000000001</v>
      </c>
      <c r="I1272" s="1"/>
    </row>
    <row r="1273" ht="31.5">
      <c r="A1273" s="8" t="s">
        <v>831</v>
      </c>
      <c r="B1273" s="9"/>
      <c r="C1273" s="8"/>
      <c r="D1273" s="8"/>
      <c r="E1273" s="20" t="s">
        <v>832</v>
      </c>
      <c r="F1273" s="21">
        <f>F1274+F1276</f>
        <v>66845.300000000003</v>
      </c>
      <c r="G1273" s="21">
        <f>G1274+G1276</f>
        <v>95745.300000000003</v>
      </c>
      <c r="H1273" s="21">
        <f>H1274+H1276</f>
        <v>95745.299999999988</v>
      </c>
      <c r="I1273" s="1"/>
      <c r="J1273" s="1"/>
    </row>
    <row r="1274" ht="31.5">
      <c r="A1274" s="8" t="s">
        <v>831</v>
      </c>
      <c r="B1274" s="9" t="s">
        <v>46</v>
      </c>
      <c r="C1274" s="8"/>
      <c r="D1274" s="8"/>
      <c r="E1274" s="20" t="s">
        <v>47</v>
      </c>
      <c r="F1274" s="21">
        <f>F1275</f>
        <v>66521.300000000003</v>
      </c>
      <c r="G1274" s="21">
        <f>G1275</f>
        <v>95415.300000000003</v>
      </c>
      <c r="H1274" s="21">
        <f>H1275</f>
        <v>95448.299999999988</v>
      </c>
      <c r="I1274" s="1"/>
      <c r="J1274" s="1"/>
    </row>
    <row r="1275">
      <c r="A1275" s="8" t="s">
        <v>831</v>
      </c>
      <c r="B1275" s="9">
        <v>200</v>
      </c>
      <c r="C1275" s="8" t="s">
        <v>286</v>
      </c>
      <c r="D1275" s="8" t="s">
        <v>23</v>
      </c>
      <c r="E1275" s="20" t="s">
        <v>665</v>
      </c>
      <c r="F1275" s="21">
        <v>66521.300000000003</v>
      </c>
      <c r="G1275" s="21">
        <v>95415.300000000003</v>
      </c>
      <c r="H1275" s="21">
        <v>95448.299999999988</v>
      </c>
      <c r="I1275" s="1"/>
      <c r="J1275" s="1"/>
    </row>
    <row r="1276">
      <c r="A1276" s="8" t="s">
        <v>831</v>
      </c>
      <c r="B1276" s="9" t="s">
        <v>32</v>
      </c>
      <c r="C1276" s="8"/>
      <c r="D1276" s="8"/>
      <c r="E1276" s="20" t="s">
        <v>33</v>
      </c>
      <c r="F1276" s="21">
        <f>F1277</f>
        <v>324</v>
      </c>
      <c r="G1276" s="21">
        <f>G1277</f>
        <v>330</v>
      </c>
      <c r="H1276" s="21">
        <f>H1277</f>
        <v>297</v>
      </c>
      <c r="I1276" s="1"/>
      <c r="J1276" s="1"/>
    </row>
    <row r="1277">
      <c r="A1277" s="8" t="s">
        <v>831</v>
      </c>
      <c r="B1277" s="9">
        <v>800</v>
      </c>
      <c r="C1277" s="8" t="s">
        <v>286</v>
      </c>
      <c r="D1277" s="8" t="s">
        <v>23</v>
      </c>
      <c r="E1277" s="20" t="s">
        <v>665</v>
      </c>
      <c r="F1277" s="21">
        <v>324</v>
      </c>
      <c r="G1277" s="21">
        <v>330</v>
      </c>
      <c r="H1277" s="21">
        <v>297</v>
      </c>
      <c r="I1277" s="1"/>
      <c r="J1277" s="1"/>
    </row>
    <row r="1278">
      <c r="A1278" s="8" t="s">
        <v>833</v>
      </c>
      <c r="B1278" s="9"/>
      <c r="C1278" s="8"/>
      <c r="D1278" s="8"/>
      <c r="E1278" s="20" t="s">
        <v>834</v>
      </c>
      <c r="F1278" s="21">
        <f t="shared" ref="F1278:F1282" si="206">F1279</f>
        <v>6079.8999999999996</v>
      </c>
      <c r="G1278" s="21">
        <f t="shared" ref="G1278:G1282" si="207">G1279</f>
        <v>4812.6000000000004</v>
      </c>
      <c r="H1278" s="21">
        <f t="shared" ref="H1278:H1282" si="208">H1279</f>
        <v>4812.6000000000004</v>
      </c>
      <c r="I1278" s="1"/>
      <c r="J1278" s="1"/>
    </row>
    <row r="1279" ht="31.5">
      <c r="A1279" s="8" t="s">
        <v>833</v>
      </c>
      <c r="B1279" s="9" t="s">
        <v>46</v>
      </c>
      <c r="C1279" s="8"/>
      <c r="D1279" s="8"/>
      <c r="E1279" s="20" t="s">
        <v>47</v>
      </c>
      <c r="F1279" s="21">
        <f t="shared" si="206"/>
        <v>6079.8999999999996</v>
      </c>
      <c r="G1279" s="21">
        <f t="shared" si="207"/>
        <v>4812.6000000000004</v>
      </c>
      <c r="H1279" s="21">
        <f t="shared" si="208"/>
        <v>4812.6000000000004</v>
      </c>
      <c r="I1279" s="1"/>
      <c r="J1279" s="1"/>
    </row>
    <row r="1280">
      <c r="A1280" s="8" t="s">
        <v>833</v>
      </c>
      <c r="B1280" s="9">
        <v>200</v>
      </c>
      <c r="C1280" s="8" t="s">
        <v>286</v>
      </c>
      <c r="D1280" s="8" t="s">
        <v>23</v>
      </c>
      <c r="E1280" s="20" t="s">
        <v>665</v>
      </c>
      <c r="F1280" s="21">
        <v>6079.8999999999996</v>
      </c>
      <c r="G1280" s="21">
        <v>4812.6000000000004</v>
      </c>
      <c r="H1280" s="21">
        <v>4812.6000000000004</v>
      </c>
      <c r="I1280" s="1"/>
      <c r="J1280" s="1"/>
    </row>
    <row r="1281">
      <c r="A1281" s="8" t="s">
        <v>835</v>
      </c>
      <c r="B1281" s="9"/>
      <c r="C1281" s="8"/>
      <c r="D1281" s="8"/>
      <c r="E1281" s="20" t="s">
        <v>836</v>
      </c>
      <c r="F1281" s="21">
        <f t="shared" si="206"/>
        <v>110978.3</v>
      </c>
      <c r="G1281" s="21">
        <f t="shared" si="207"/>
        <v>82797.899999999994</v>
      </c>
      <c r="H1281" s="21">
        <f t="shared" si="208"/>
        <v>82797.899999999994</v>
      </c>
      <c r="I1281" s="1"/>
      <c r="J1281" s="1"/>
    </row>
    <row r="1282" ht="47.25">
      <c r="A1282" s="8" t="s">
        <v>835</v>
      </c>
      <c r="B1282" s="9" t="s">
        <v>38</v>
      </c>
      <c r="C1282" s="8"/>
      <c r="D1282" s="8"/>
      <c r="E1282" s="20" t="s">
        <v>39</v>
      </c>
      <c r="F1282" s="21">
        <f t="shared" si="206"/>
        <v>110978.3</v>
      </c>
      <c r="G1282" s="21">
        <f t="shared" si="207"/>
        <v>82797.899999999994</v>
      </c>
      <c r="H1282" s="21">
        <f t="shared" si="208"/>
        <v>82797.899999999994</v>
      </c>
      <c r="I1282" s="1"/>
      <c r="J1282" s="1"/>
    </row>
    <row r="1283">
      <c r="A1283" s="8" t="s">
        <v>835</v>
      </c>
      <c r="B1283" s="9" t="s">
        <v>38</v>
      </c>
      <c r="C1283" s="8" t="s">
        <v>286</v>
      </c>
      <c r="D1283" s="8" t="s">
        <v>23</v>
      </c>
      <c r="E1283" s="20" t="s">
        <v>665</v>
      </c>
      <c r="F1283" s="21">
        <v>110978.3</v>
      </c>
      <c r="G1283" s="21">
        <v>82797.899999999994</v>
      </c>
      <c r="H1283" s="21">
        <v>82797.899999999994</v>
      </c>
      <c r="I1283" s="1"/>
      <c r="J1283" s="1"/>
    </row>
    <row r="1284" ht="47.25">
      <c r="A1284" s="8" t="s">
        <v>837</v>
      </c>
      <c r="B1284" s="9"/>
      <c r="C1284" s="8"/>
      <c r="D1284" s="8"/>
      <c r="E1284" s="20" t="s">
        <v>838</v>
      </c>
      <c r="F1284" s="21">
        <f>F1290+F1296+F1299+F1285+F1293</f>
        <v>59519.800000000003</v>
      </c>
      <c r="G1284" s="21">
        <f>G1290+G1296+G1299+G1285+G1293</f>
        <v>55168.799999999996</v>
      </c>
      <c r="H1284" s="21">
        <f>H1290+H1296+H1299+H1285+H1293</f>
        <v>57579</v>
      </c>
      <c r="I1284" s="1"/>
      <c r="J1284" s="1"/>
    </row>
    <row r="1285" ht="63">
      <c r="A1285" s="8" t="s">
        <v>839</v>
      </c>
      <c r="B1285" s="9"/>
      <c r="C1285" s="8"/>
      <c r="D1285" s="8"/>
      <c r="E1285" s="20" t="s">
        <v>840</v>
      </c>
      <c r="F1285" s="21">
        <f>F1286+F1288</f>
        <v>6958.3999999999996</v>
      </c>
      <c r="G1285" s="21">
        <f>G1286+G1288</f>
        <v>0</v>
      </c>
      <c r="H1285" s="21">
        <f>H1286+H1288</f>
        <v>0</v>
      </c>
      <c r="I1285" s="1"/>
    </row>
    <row r="1286" ht="31.5">
      <c r="A1286" s="8" t="s">
        <v>839</v>
      </c>
      <c r="B1286" s="9" t="s">
        <v>46</v>
      </c>
      <c r="C1286" s="8"/>
      <c r="D1286" s="8"/>
      <c r="E1286" s="20" t="s">
        <v>47</v>
      </c>
      <c r="F1286" s="21">
        <f>F1287</f>
        <v>68.900000000000006</v>
      </c>
      <c r="G1286" s="21">
        <f>G1287</f>
        <v>0</v>
      </c>
      <c r="H1286" s="21">
        <f>H1287</f>
        <v>0</v>
      </c>
      <c r="I1286" s="1"/>
    </row>
    <row r="1287">
      <c r="A1287" s="8" t="s">
        <v>839</v>
      </c>
      <c r="B1287" s="9">
        <v>200</v>
      </c>
      <c r="C1287" s="8" t="s">
        <v>86</v>
      </c>
      <c r="D1287" s="8" t="s">
        <v>85</v>
      </c>
      <c r="E1287" s="20" t="s">
        <v>202</v>
      </c>
      <c r="F1287" s="21">
        <v>68.900000000000006</v>
      </c>
      <c r="G1287" s="21"/>
      <c r="H1287" s="21"/>
      <c r="I1287" s="1"/>
      <c r="J1287" s="1"/>
    </row>
    <row r="1288" ht="31.5">
      <c r="A1288" s="8" t="s">
        <v>839</v>
      </c>
      <c r="B1288" s="9" t="s">
        <v>170</v>
      </c>
      <c r="C1288" s="8"/>
      <c r="D1288" s="8"/>
      <c r="E1288" s="20" t="s">
        <v>171</v>
      </c>
      <c r="F1288" s="21">
        <f>F1289</f>
        <v>6889.5</v>
      </c>
      <c r="G1288" s="21">
        <f>G1289</f>
        <v>0</v>
      </c>
      <c r="H1288" s="21">
        <f>H1289</f>
        <v>0</v>
      </c>
      <c r="I1288" s="1"/>
    </row>
    <row r="1289">
      <c r="A1289" s="8" t="s">
        <v>839</v>
      </c>
      <c r="B1289" s="9">
        <v>300</v>
      </c>
      <c r="C1289" s="8" t="s">
        <v>86</v>
      </c>
      <c r="D1289" s="8" t="s">
        <v>85</v>
      </c>
      <c r="E1289" s="20" t="s">
        <v>202</v>
      </c>
      <c r="F1289" s="21">
        <v>6889.5</v>
      </c>
      <c r="G1289" s="21"/>
      <c r="H1289" s="21"/>
      <c r="I1289" s="1"/>
    </row>
    <row r="1290" ht="110.25">
      <c r="A1290" s="8" t="s">
        <v>841</v>
      </c>
      <c r="B1290" s="9"/>
      <c r="C1290" s="8"/>
      <c r="D1290" s="8"/>
      <c r="E1290" s="20" t="s">
        <v>842</v>
      </c>
      <c r="F1290" s="21">
        <f t="shared" ref="F1290:F1300" si="209">F1291</f>
        <v>4955.1999999999998</v>
      </c>
      <c r="G1290" s="21">
        <f t="shared" ref="G1290:G1300" si="210">G1291</f>
        <v>5178.1999999999998</v>
      </c>
      <c r="H1290" s="21">
        <f t="shared" ref="H1290:H1300" si="211">H1291</f>
        <v>5400.8000000000002</v>
      </c>
      <c r="I1290" s="1"/>
      <c r="J1290" s="1"/>
    </row>
    <row r="1291" ht="31.5">
      <c r="A1291" s="8" t="s">
        <v>841</v>
      </c>
      <c r="B1291" s="9" t="s">
        <v>170</v>
      </c>
      <c r="C1291" s="8"/>
      <c r="D1291" s="8"/>
      <c r="E1291" s="20" t="s">
        <v>171</v>
      </c>
      <c r="F1291" s="21">
        <f t="shared" si="209"/>
        <v>4955.1999999999998</v>
      </c>
      <c r="G1291" s="21">
        <f t="shared" si="210"/>
        <v>5178.1999999999998</v>
      </c>
      <c r="H1291" s="21">
        <f t="shared" si="211"/>
        <v>5400.8000000000002</v>
      </c>
      <c r="I1291" s="1"/>
      <c r="J1291" s="1"/>
    </row>
    <row r="1292">
      <c r="A1292" s="8" t="s">
        <v>841</v>
      </c>
      <c r="B1292" s="9">
        <v>300</v>
      </c>
      <c r="C1292" s="8" t="s">
        <v>86</v>
      </c>
      <c r="D1292" s="8" t="s">
        <v>85</v>
      </c>
      <c r="E1292" s="20" t="s">
        <v>202</v>
      </c>
      <c r="F1292" s="21">
        <v>4955.1999999999998</v>
      </c>
      <c r="G1292" s="21">
        <v>5178.1999999999998</v>
      </c>
      <c r="H1292" s="21">
        <v>5400.8000000000002</v>
      </c>
      <c r="I1292" s="1"/>
      <c r="J1292" s="1"/>
    </row>
    <row r="1293" ht="47.25">
      <c r="A1293" s="8" t="s">
        <v>843</v>
      </c>
      <c r="B1293" s="9"/>
      <c r="C1293" s="8"/>
      <c r="D1293" s="8"/>
      <c r="E1293" s="20" t="s">
        <v>844</v>
      </c>
      <c r="F1293" s="21">
        <f t="shared" si="209"/>
        <v>0</v>
      </c>
      <c r="G1293" s="21">
        <f t="shared" si="210"/>
        <v>2589.0999999999999</v>
      </c>
      <c r="H1293" s="21">
        <f t="shared" si="211"/>
        <v>2700.4000000000001</v>
      </c>
      <c r="I1293" s="1"/>
      <c r="J1293" s="1"/>
    </row>
    <row r="1294" ht="31.5">
      <c r="A1294" s="8" t="s">
        <v>843</v>
      </c>
      <c r="B1294" s="9" t="s">
        <v>170</v>
      </c>
      <c r="C1294" s="8"/>
      <c r="D1294" s="8"/>
      <c r="E1294" s="20" t="s">
        <v>171</v>
      </c>
      <c r="F1294" s="21">
        <f t="shared" si="209"/>
        <v>0</v>
      </c>
      <c r="G1294" s="21">
        <f t="shared" si="210"/>
        <v>2589.0999999999999</v>
      </c>
      <c r="H1294" s="21">
        <f t="shared" si="211"/>
        <v>2700.4000000000001</v>
      </c>
      <c r="I1294" s="1"/>
      <c r="J1294" s="1"/>
    </row>
    <row r="1295">
      <c r="A1295" s="8" t="s">
        <v>843</v>
      </c>
      <c r="B1295" s="9">
        <v>300</v>
      </c>
      <c r="C1295" s="8" t="s">
        <v>86</v>
      </c>
      <c r="D1295" s="8" t="s">
        <v>85</v>
      </c>
      <c r="E1295" s="20" t="s">
        <v>202</v>
      </c>
      <c r="F1295" s="21"/>
      <c r="G1295" s="21">
        <v>2589.0999999999999</v>
      </c>
      <c r="H1295" s="21">
        <v>2700.4000000000001</v>
      </c>
      <c r="I1295" s="1"/>
      <c r="J1295" s="1"/>
    </row>
    <row r="1296" ht="78.75">
      <c r="A1296" s="8" t="s">
        <v>845</v>
      </c>
      <c r="B1296" s="9"/>
      <c r="C1296" s="8"/>
      <c r="D1296" s="8"/>
      <c r="E1296" s="20" t="s">
        <v>846</v>
      </c>
      <c r="F1296" s="21">
        <f t="shared" si="209"/>
        <v>5606.1999999999998</v>
      </c>
      <c r="G1296" s="21">
        <f t="shared" si="210"/>
        <v>5401.5</v>
      </c>
      <c r="H1296" s="21">
        <f t="shared" si="211"/>
        <v>7477.8000000000002</v>
      </c>
      <c r="I1296" s="1"/>
      <c r="J1296" s="1"/>
    </row>
    <row r="1297" ht="31.5">
      <c r="A1297" s="8" t="s">
        <v>845</v>
      </c>
      <c r="B1297" s="9" t="s">
        <v>170</v>
      </c>
      <c r="C1297" s="8"/>
      <c r="D1297" s="8"/>
      <c r="E1297" s="20" t="s">
        <v>171</v>
      </c>
      <c r="F1297" s="21">
        <f t="shared" si="209"/>
        <v>5606.1999999999998</v>
      </c>
      <c r="G1297" s="21">
        <f t="shared" si="210"/>
        <v>5401.5</v>
      </c>
      <c r="H1297" s="21">
        <f t="shared" si="211"/>
        <v>7477.8000000000002</v>
      </c>
      <c r="I1297" s="1"/>
      <c r="J1297" s="1"/>
    </row>
    <row r="1298">
      <c r="A1298" s="8" t="s">
        <v>845</v>
      </c>
      <c r="B1298" s="9">
        <v>300</v>
      </c>
      <c r="C1298" s="8" t="s">
        <v>86</v>
      </c>
      <c r="D1298" s="8" t="s">
        <v>85</v>
      </c>
      <c r="E1298" s="20" t="s">
        <v>202</v>
      </c>
      <c r="F1298" s="21">
        <v>5606.1999999999998</v>
      </c>
      <c r="G1298" s="21">
        <v>5401.5</v>
      </c>
      <c r="H1298" s="21">
        <v>7477.8000000000002</v>
      </c>
      <c r="I1298" s="1"/>
      <c r="J1298" s="1"/>
    </row>
    <row r="1299" ht="94.5">
      <c r="A1299" s="8" t="s">
        <v>847</v>
      </c>
      <c r="B1299" s="9"/>
      <c r="C1299" s="8"/>
      <c r="D1299" s="8"/>
      <c r="E1299" s="20" t="s">
        <v>848</v>
      </c>
      <c r="F1299" s="21">
        <f t="shared" si="209"/>
        <v>42000</v>
      </c>
      <c r="G1299" s="21">
        <f t="shared" si="210"/>
        <v>42000</v>
      </c>
      <c r="H1299" s="21">
        <f t="shared" si="211"/>
        <v>42000</v>
      </c>
      <c r="I1299" s="1"/>
      <c r="J1299" s="1"/>
    </row>
    <row r="1300" ht="31.5">
      <c r="A1300" s="8" t="s">
        <v>847</v>
      </c>
      <c r="B1300" s="9" t="s">
        <v>170</v>
      </c>
      <c r="C1300" s="8"/>
      <c r="D1300" s="8"/>
      <c r="E1300" s="20" t="s">
        <v>171</v>
      </c>
      <c r="F1300" s="21">
        <f t="shared" si="209"/>
        <v>42000</v>
      </c>
      <c r="G1300" s="21">
        <f t="shared" si="210"/>
        <v>42000</v>
      </c>
      <c r="H1300" s="21">
        <f t="shared" si="211"/>
        <v>42000</v>
      </c>
      <c r="I1300" s="1"/>
      <c r="J1300" s="1"/>
    </row>
    <row r="1301">
      <c r="A1301" s="8" t="s">
        <v>847</v>
      </c>
      <c r="B1301" s="9">
        <v>300</v>
      </c>
      <c r="C1301" s="8" t="s">
        <v>86</v>
      </c>
      <c r="D1301" s="8" t="s">
        <v>220</v>
      </c>
      <c r="E1301" s="20" t="s">
        <v>395</v>
      </c>
      <c r="F1301" s="21">
        <v>42000</v>
      </c>
      <c r="G1301" s="21">
        <v>42000</v>
      </c>
      <c r="H1301" s="21">
        <v>42000</v>
      </c>
      <c r="I1301" s="1"/>
      <c r="J1301" s="1"/>
    </row>
    <row r="1302" ht="63">
      <c r="A1302" s="8" t="s">
        <v>849</v>
      </c>
      <c r="B1302" s="9"/>
      <c r="C1302" s="8"/>
      <c r="D1302" s="8"/>
      <c r="E1302" s="20" t="s">
        <v>850</v>
      </c>
      <c r="F1302" s="21">
        <f>F1303+F1308</f>
        <v>197729.70000000001</v>
      </c>
      <c r="G1302" s="21">
        <f>G1303+G1308</f>
        <v>202912.09999999998</v>
      </c>
      <c r="H1302" s="21">
        <f>H1303+H1308</f>
        <v>202912.09999999998</v>
      </c>
      <c r="I1302" s="1"/>
      <c r="J1302" s="1"/>
    </row>
    <row r="1303" ht="31.5">
      <c r="A1303" s="8" t="s">
        <v>851</v>
      </c>
      <c r="B1303" s="9"/>
      <c r="C1303" s="8"/>
      <c r="D1303" s="8"/>
      <c r="E1303" s="20" t="s">
        <v>161</v>
      </c>
      <c r="F1303" s="21">
        <f>F1304+F1306</f>
        <v>107280.39999999999</v>
      </c>
      <c r="G1303" s="21">
        <f>G1304+G1306</f>
        <v>110133.09999999999</v>
      </c>
      <c r="H1303" s="21">
        <f>H1304+H1306</f>
        <v>110133.09999999999</v>
      </c>
      <c r="I1303" s="1"/>
      <c r="J1303" s="1"/>
    </row>
    <row r="1304" ht="94.5">
      <c r="A1304" s="8" t="s">
        <v>851</v>
      </c>
      <c r="B1304" s="9" t="s">
        <v>133</v>
      </c>
      <c r="C1304" s="8"/>
      <c r="D1304" s="8"/>
      <c r="E1304" s="20" t="s">
        <v>134</v>
      </c>
      <c r="F1304" s="21">
        <f>F1305</f>
        <v>101214.2</v>
      </c>
      <c r="G1304" s="21">
        <f>G1305</f>
        <v>104066.89999999999</v>
      </c>
      <c r="H1304" s="21">
        <f>H1305</f>
        <v>104066.89999999999</v>
      </c>
      <c r="I1304" s="1"/>
      <c r="J1304" s="1"/>
    </row>
    <row r="1305" ht="31.5">
      <c r="A1305" s="8" t="s">
        <v>851</v>
      </c>
      <c r="B1305" s="9">
        <v>100</v>
      </c>
      <c r="C1305" s="8" t="s">
        <v>286</v>
      </c>
      <c r="D1305" s="8" t="s">
        <v>286</v>
      </c>
      <c r="E1305" s="20" t="s">
        <v>616</v>
      </c>
      <c r="F1305" s="21">
        <v>101214.2</v>
      </c>
      <c r="G1305" s="21">
        <v>104066.89999999999</v>
      </c>
      <c r="H1305" s="21">
        <v>104066.89999999999</v>
      </c>
      <c r="I1305" s="1"/>
      <c r="J1305" s="1"/>
    </row>
    <row r="1306" ht="31.5">
      <c r="A1306" s="8" t="s">
        <v>851</v>
      </c>
      <c r="B1306" s="9" t="s">
        <v>46</v>
      </c>
      <c r="C1306" s="8"/>
      <c r="D1306" s="8"/>
      <c r="E1306" s="20" t="s">
        <v>47</v>
      </c>
      <c r="F1306" s="21">
        <f>F1307</f>
        <v>6066.1999999999998</v>
      </c>
      <c r="G1306" s="21">
        <f>G1307</f>
        <v>6066.1999999999998</v>
      </c>
      <c r="H1306" s="21">
        <f>H1307</f>
        <v>6066.1999999999998</v>
      </c>
      <c r="I1306" s="1"/>
      <c r="J1306" s="1"/>
    </row>
    <row r="1307" ht="31.5">
      <c r="A1307" s="8" t="s">
        <v>851</v>
      </c>
      <c r="B1307" s="9">
        <v>200</v>
      </c>
      <c r="C1307" s="8" t="s">
        <v>286</v>
      </c>
      <c r="D1307" s="8" t="s">
        <v>286</v>
      </c>
      <c r="E1307" s="20" t="s">
        <v>616</v>
      </c>
      <c r="F1307" s="21">
        <v>6066.1999999999998</v>
      </c>
      <c r="G1307" s="21">
        <v>6066.1999999999998</v>
      </c>
      <c r="H1307" s="21">
        <v>6066.1999999999998</v>
      </c>
      <c r="I1307" s="1"/>
      <c r="J1307" s="1"/>
    </row>
    <row r="1308" ht="47.25">
      <c r="A1308" s="8" t="s">
        <v>852</v>
      </c>
      <c r="B1308" s="9"/>
      <c r="C1308" s="8"/>
      <c r="D1308" s="8"/>
      <c r="E1308" s="20" t="s">
        <v>132</v>
      </c>
      <c r="F1308" s="21">
        <f>F1309+F1311+F1313</f>
        <v>90449.300000000003</v>
      </c>
      <c r="G1308" s="21">
        <f>G1309+G1311+G1313</f>
        <v>92779</v>
      </c>
      <c r="H1308" s="21">
        <f>H1309+H1311+H1313</f>
        <v>92779</v>
      </c>
      <c r="I1308" s="1"/>
      <c r="J1308" s="1"/>
    </row>
    <row r="1309" ht="94.5">
      <c r="A1309" s="8" t="s">
        <v>852</v>
      </c>
      <c r="B1309" s="9" t="s">
        <v>133</v>
      </c>
      <c r="C1309" s="8"/>
      <c r="D1309" s="8"/>
      <c r="E1309" s="20" t="s">
        <v>134</v>
      </c>
      <c r="F1309" s="21">
        <f>F1310</f>
        <v>82666.399999999994</v>
      </c>
      <c r="G1309" s="21">
        <f>G1310</f>
        <v>84996.100000000006</v>
      </c>
      <c r="H1309" s="21">
        <f>H1310</f>
        <v>84996.100000000006</v>
      </c>
      <c r="I1309" s="1"/>
      <c r="J1309" s="1"/>
    </row>
    <row r="1310" ht="31.5">
      <c r="A1310" s="8" t="s">
        <v>852</v>
      </c>
      <c r="B1310" s="9">
        <v>100</v>
      </c>
      <c r="C1310" s="8" t="s">
        <v>286</v>
      </c>
      <c r="D1310" s="8" t="s">
        <v>286</v>
      </c>
      <c r="E1310" s="20" t="s">
        <v>616</v>
      </c>
      <c r="F1310" s="21">
        <v>82666.399999999994</v>
      </c>
      <c r="G1310" s="21">
        <v>84996.100000000006</v>
      </c>
      <c r="H1310" s="21">
        <v>84996.100000000006</v>
      </c>
      <c r="I1310" s="1"/>
      <c r="J1310" s="1"/>
    </row>
    <row r="1311" ht="31.5">
      <c r="A1311" s="8" t="s">
        <v>852</v>
      </c>
      <c r="B1311" s="9" t="s">
        <v>46</v>
      </c>
      <c r="C1311" s="8"/>
      <c r="D1311" s="8"/>
      <c r="E1311" s="20" t="s">
        <v>47</v>
      </c>
      <c r="F1311" s="21">
        <f>F1312</f>
        <v>7771.3000000000002</v>
      </c>
      <c r="G1311" s="21">
        <f>G1312</f>
        <v>7771.6999999999998</v>
      </c>
      <c r="H1311" s="21">
        <f>H1312</f>
        <v>7772</v>
      </c>
      <c r="I1311" s="1"/>
      <c r="J1311" s="1"/>
    </row>
    <row r="1312" ht="31.5">
      <c r="A1312" s="8" t="s">
        <v>852</v>
      </c>
      <c r="B1312" s="9">
        <v>200</v>
      </c>
      <c r="C1312" s="8" t="s">
        <v>286</v>
      </c>
      <c r="D1312" s="8" t="s">
        <v>286</v>
      </c>
      <c r="E1312" s="20" t="s">
        <v>616</v>
      </c>
      <c r="F1312" s="21">
        <v>7771.3000000000002</v>
      </c>
      <c r="G1312" s="21">
        <v>7771.6999999999998</v>
      </c>
      <c r="H1312" s="21">
        <v>7772</v>
      </c>
      <c r="I1312" s="1"/>
      <c r="J1312" s="1"/>
    </row>
    <row r="1313">
      <c r="A1313" s="8" t="s">
        <v>852</v>
      </c>
      <c r="B1313" s="9" t="s">
        <v>32</v>
      </c>
      <c r="C1313" s="8"/>
      <c r="D1313" s="8"/>
      <c r="E1313" s="20" t="s">
        <v>33</v>
      </c>
      <c r="F1313" s="21">
        <f>F1314</f>
        <v>11.6</v>
      </c>
      <c r="G1313" s="21">
        <f>G1314</f>
        <v>11.199999999999999</v>
      </c>
      <c r="H1313" s="21">
        <f>H1314</f>
        <v>10.9</v>
      </c>
      <c r="I1313" s="1"/>
      <c r="J1313" s="1"/>
    </row>
    <row r="1314" ht="31.5">
      <c r="A1314" s="8" t="s">
        <v>852</v>
      </c>
      <c r="B1314" s="9">
        <v>800</v>
      </c>
      <c r="C1314" s="8" t="s">
        <v>286</v>
      </c>
      <c r="D1314" s="8" t="s">
        <v>286</v>
      </c>
      <c r="E1314" s="20" t="s">
        <v>616</v>
      </c>
      <c r="F1314" s="21">
        <v>11.6</v>
      </c>
      <c r="G1314" s="21">
        <v>11.199999999999999</v>
      </c>
      <c r="H1314" s="21">
        <v>10.9</v>
      </c>
      <c r="I1314" s="1"/>
      <c r="J1314" s="1"/>
    </row>
    <row r="1315" s="10" customFormat="1" ht="31.5">
      <c r="A1315" s="11" t="s">
        <v>853</v>
      </c>
      <c r="B1315" s="12"/>
      <c r="C1315" s="11"/>
      <c r="D1315" s="11"/>
      <c r="E1315" s="13" t="s">
        <v>854</v>
      </c>
      <c r="F1315" s="14">
        <f>F1316+F1322+F1330+F1347+F1363+F1367+F1357</f>
        <v>1663391.2999999998</v>
      </c>
      <c r="G1315" s="14">
        <f>G1316+G1322+G1330+G1347+G1363+G1367+G1357</f>
        <v>1434261.0999999999</v>
      </c>
      <c r="H1315" s="14">
        <f>H1316+H1322+H1330+H1347+H1363+H1367+H1357</f>
        <v>1604074.8999999999</v>
      </c>
      <c r="I1315" s="10"/>
      <c r="J1315" s="10"/>
    </row>
    <row r="1316" s="15" customFormat="1">
      <c r="A1316" s="16" t="s">
        <v>855</v>
      </c>
      <c r="B1316" s="17"/>
      <c r="C1316" s="16"/>
      <c r="D1316" s="16"/>
      <c r="E1316" s="18" t="s">
        <v>856</v>
      </c>
      <c r="F1316" s="19">
        <f>F1317</f>
        <v>171742.09999999998</v>
      </c>
      <c r="G1316" s="19">
        <f>G1317</f>
        <v>176106.79999999999</v>
      </c>
      <c r="H1316" s="19">
        <f>H1317</f>
        <v>176106.79999999999</v>
      </c>
      <c r="I1316" s="15"/>
      <c r="J1316" s="15"/>
    </row>
    <row r="1317" ht="47.25">
      <c r="A1317" s="8" t="s">
        <v>857</v>
      </c>
      <c r="B1317" s="9"/>
      <c r="C1317" s="8"/>
      <c r="D1317" s="8"/>
      <c r="E1317" s="20" t="s">
        <v>132</v>
      </c>
      <c r="F1317" s="21">
        <f>F1318+F1320</f>
        <v>171742.09999999998</v>
      </c>
      <c r="G1317" s="21">
        <f>G1318+G1320</f>
        <v>176106.79999999999</v>
      </c>
      <c r="H1317" s="21">
        <f>H1318+H1320</f>
        <v>176106.79999999999</v>
      </c>
      <c r="I1317" s="1"/>
      <c r="J1317" s="1"/>
    </row>
    <row r="1318" ht="94.5">
      <c r="A1318" s="8" t="s">
        <v>857</v>
      </c>
      <c r="B1318" s="9" t="s">
        <v>133</v>
      </c>
      <c r="C1318" s="8"/>
      <c r="D1318" s="8"/>
      <c r="E1318" s="20" t="s">
        <v>134</v>
      </c>
      <c r="F1318" s="21">
        <f>F1319</f>
        <v>154874.29999999999</v>
      </c>
      <c r="G1318" s="21">
        <f>G1319</f>
        <v>159239</v>
      </c>
      <c r="H1318" s="21">
        <f>H1319</f>
        <v>159239</v>
      </c>
      <c r="I1318" s="1"/>
      <c r="J1318" s="1"/>
    </row>
    <row r="1319">
      <c r="A1319" s="8" t="s">
        <v>857</v>
      </c>
      <c r="B1319" s="9">
        <v>100</v>
      </c>
      <c r="C1319" s="8" t="s">
        <v>23</v>
      </c>
      <c r="D1319" s="8" t="s">
        <v>24</v>
      </c>
      <c r="E1319" s="20" t="s">
        <v>25</v>
      </c>
      <c r="F1319" s="21">
        <v>154874.29999999999</v>
      </c>
      <c r="G1319" s="21">
        <v>159239</v>
      </c>
      <c r="H1319" s="21">
        <v>159239</v>
      </c>
      <c r="I1319" s="1"/>
      <c r="J1319" s="1"/>
    </row>
    <row r="1320" ht="31.5">
      <c r="A1320" s="8" t="s">
        <v>857</v>
      </c>
      <c r="B1320" s="9" t="s">
        <v>46</v>
      </c>
      <c r="C1320" s="8"/>
      <c r="D1320" s="8"/>
      <c r="E1320" s="20" t="s">
        <v>47</v>
      </c>
      <c r="F1320" s="21">
        <f>F1321</f>
        <v>16867.799999999999</v>
      </c>
      <c r="G1320" s="21">
        <f>G1321</f>
        <v>16867.799999999999</v>
      </c>
      <c r="H1320" s="21">
        <f>H1321</f>
        <v>16867.799999999999</v>
      </c>
      <c r="I1320" s="1"/>
      <c r="J1320" s="1"/>
    </row>
    <row r="1321">
      <c r="A1321" s="8" t="s">
        <v>857</v>
      </c>
      <c r="B1321" s="9">
        <v>200</v>
      </c>
      <c r="C1321" s="8" t="s">
        <v>23</v>
      </c>
      <c r="D1321" s="8" t="s">
        <v>24</v>
      </c>
      <c r="E1321" s="20" t="s">
        <v>25</v>
      </c>
      <c r="F1321" s="21">
        <v>16867.799999999999</v>
      </c>
      <c r="G1321" s="21">
        <v>16867.799999999999</v>
      </c>
      <c r="H1321" s="21">
        <v>16867.799999999999</v>
      </c>
      <c r="I1321" s="1"/>
      <c r="J1321" s="1"/>
    </row>
    <row r="1322" s="15" customFormat="1" ht="31.5">
      <c r="A1322" s="16" t="s">
        <v>858</v>
      </c>
      <c r="B1322" s="17"/>
      <c r="C1322" s="16"/>
      <c r="D1322" s="16"/>
      <c r="E1322" s="18" t="s">
        <v>859</v>
      </c>
      <c r="F1322" s="19">
        <f>F1323</f>
        <v>141727.89999999999</v>
      </c>
      <c r="G1322" s="19">
        <f>G1323</f>
        <v>145115.30000000002</v>
      </c>
      <c r="H1322" s="19">
        <f>H1323</f>
        <v>145115.30000000002</v>
      </c>
      <c r="I1322" s="15"/>
      <c r="J1322" s="15"/>
    </row>
    <row r="1323" ht="47.25">
      <c r="A1323" s="8" t="s">
        <v>860</v>
      </c>
      <c r="B1323" s="9"/>
      <c r="C1323" s="8"/>
      <c r="D1323" s="8"/>
      <c r="E1323" s="20" t="s">
        <v>132</v>
      </c>
      <c r="F1323" s="21">
        <f>F1324+F1326+F1328</f>
        <v>141727.89999999999</v>
      </c>
      <c r="G1323" s="21">
        <f>G1324+G1326+G1328</f>
        <v>145115.30000000002</v>
      </c>
      <c r="H1323" s="21">
        <f>H1324+H1326+H1328</f>
        <v>145115.30000000002</v>
      </c>
      <c r="I1323" s="1"/>
      <c r="J1323" s="1"/>
    </row>
    <row r="1324" ht="94.5">
      <c r="A1324" s="8" t="s">
        <v>860</v>
      </c>
      <c r="B1324" s="9" t="s">
        <v>133</v>
      </c>
      <c r="C1324" s="8"/>
      <c r="D1324" s="8"/>
      <c r="E1324" s="20" t="s">
        <v>134</v>
      </c>
      <c r="F1324" s="21">
        <f>F1325</f>
        <v>120195.29999999999</v>
      </c>
      <c r="G1324" s="21">
        <f>G1325</f>
        <v>123582.70000000001</v>
      </c>
      <c r="H1324" s="21">
        <f>H1325</f>
        <v>123582.70000000001</v>
      </c>
      <c r="I1324" s="1"/>
      <c r="J1324" s="1"/>
    </row>
    <row r="1325">
      <c r="A1325" s="8" t="s">
        <v>860</v>
      </c>
      <c r="B1325" s="9" t="s">
        <v>133</v>
      </c>
      <c r="C1325" s="8" t="s">
        <v>23</v>
      </c>
      <c r="D1325" s="8" t="s">
        <v>24</v>
      </c>
      <c r="E1325" s="20" t="s">
        <v>25</v>
      </c>
      <c r="F1325" s="21">
        <v>120195.29999999999</v>
      </c>
      <c r="G1325" s="21">
        <v>123582.70000000001</v>
      </c>
      <c r="H1325" s="21">
        <v>123582.70000000001</v>
      </c>
      <c r="I1325" s="1"/>
      <c r="J1325" s="1"/>
    </row>
    <row r="1326" ht="31.5">
      <c r="A1326" s="8" t="s">
        <v>860</v>
      </c>
      <c r="B1326" s="9" t="s">
        <v>46</v>
      </c>
      <c r="C1326" s="8"/>
      <c r="D1326" s="8"/>
      <c r="E1326" s="20" t="s">
        <v>47</v>
      </c>
      <c r="F1326" s="21">
        <f>F1327</f>
        <v>21510.599999999999</v>
      </c>
      <c r="G1326" s="21">
        <f>G1327</f>
        <v>21510.599999999999</v>
      </c>
      <c r="H1326" s="21">
        <f>H1327</f>
        <v>21510.599999999999</v>
      </c>
      <c r="I1326" s="1"/>
      <c r="J1326" s="1"/>
    </row>
    <row r="1327">
      <c r="A1327" s="8" t="s">
        <v>860</v>
      </c>
      <c r="B1327" s="9" t="s">
        <v>46</v>
      </c>
      <c r="C1327" s="8" t="s">
        <v>23</v>
      </c>
      <c r="D1327" s="8" t="s">
        <v>24</v>
      </c>
      <c r="E1327" s="20" t="s">
        <v>25</v>
      </c>
      <c r="F1327" s="21">
        <v>21510.599999999999</v>
      </c>
      <c r="G1327" s="21">
        <v>21510.599999999999</v>
      </c>
      <c r="H1327" s="21">
        <v>21510.599999999999</v>
      </c>
      <c r="I1327" s="1"/>
      <c r="J1327" s="1"/>
    </row>
    <row r="1328">
      <c r="A1328" s="8" t="s">
        <v>860</v>
      </c>
      <c r="B1328" s="9" t="s">
        <v>32</v>
      </c>
      <c r="C1328" s="8"/>
      <c r="D1328" s="8"/>
      <c r="E1328" s="20" t="s">
        <v>33</v>
      </c>
      <c r="F1328" s="21">
        <f>F1329</f>
        <v>22</v>
      </c>
      <c r="G1328" s="21">
        <f>G1329</f>
        <v>22</v>
      </c>
      <c r="H1328" s="21">
        <f>H1329</f>
        <v>22</v>
      </c>
      <c r="I1328" s="1"/>
      <c r="J1328" s="1"/>
    </row>
    <row r="1329">
      <c r="A1329" s="8" t="s">
        <v>860</v>
      </c>
      <c r="B1329" s="9" t="s">
        <v>32</v>
      </c>
      <c r="C1329" s="8" t="s">
        <v>23</v>
      </c>
      <c r="D1329" s="8" t="s">
        <v>24</v>
      </c>
      <c r="E1329" s="20" t="s">
        <v>25</v>
      </c>
      <c r="F1329" s="21">
        <v>22</v>
      </c>
      <c r="G1329" s="21">
        <v>22</v>
      </c>
      <c r="H1329" s="21">
        <v>22</v>
      </c>
      <c r="I1329" s="1"/>
      <c r="J1329" s="1"/>
    </row>
    <row r="1330" s="15" customFormat="1" ht="63">
      <c r="A1330" s="16" t="s">
        <v>861</v>
      </c>
      <c r="B1330" s="17"/>
      <c r="C1330" s="16"/>
      <c r="D1330" s="16"/>
      <c r="E1330" s="18" t="s">
        <v>862</v>
      </c>
      <c r="F1330" s="19">
        <f>F1331+F1339+F1344</f>
        <v>364786.90000000002</v>
      </c>
      <c r="G1330" s="19">
        <f>G1331+G1339+G1344</f>
        <v>346166.59999999998</v>
      </c>
      <c r="H1330" s="19">
        <f>H1331+H1339+H1344</f>
        <v>338781.79999999993</v>
      </c>
      <c r="I1330" s="15"/>
      <c r="J1330" s="15"/>
    </row>
    <row r="1331" ht="47.25">
      <c r="A1331" s="8" t="s">
        <v>863</v>
      </c>
      <c r="B1331" s="9"/>
      <c r="C1331" s="8"/>
      <c r="D1331" s="8"/>
      <c r="E1331" s="20" t="s">
        <v>132</v>
      </c>
      <c r="F1331" s="21">
        <f>F1332+F1334+F1337</f>
        <v>156075.69999999998</v>
      </c>
      <c r="G1331" s="21">
        <f>G1332+G1334+G1337</f>
        <v>158137.5</v>
      </c>
      <c r="H1331" s="21">
        <f>H1332+H1334+H1337</f>
        <v>150752.70000000001</v>
      </c>
      <c r="I1331" s="1"/>
      <c r="J1331" s="1"/>
    </row>
    <row r="1332" ht="94.5">
      <c r="A1332" s="8" t="s">
        <v>863</v>
      </c>
      <c r="B1332" s="9" t="s">
        <v>133</v>
      </c>
      <c r="C1332" s="8"/>
      <c r="D1332" s="8"/>
      <c r="E1332" s="20" t="s">
        <v>134</v>
      </c>
      <c r="F1332" s="21">
        <f>F1333</f>
        <v>132568.79999999999</v>
      </c>
      <c r="G1332" s="21">
        <f>G1333</f>
        <v>136301.5</v>
      </c>
      <c r="H1332" s="21">
        <f>H1333</f>
        <v>136301.5</v>
      </c>
      <c r="I1332" s="1"/>
      <c r="J1332" s="1"/>
    </row>
    <row r="1333">
      <c r="A1333" s="8" t="s">
        <v>863</v>
      </c>
      <c r="B1333" s="9">
        <v>100</v>
      </c>
      <c r="C1333" s="8" t="s">
        <v>23</v>
      </c>
      <c r="D1333" s="8" t="s">
        <v>24</v>
      </c>
      <c r="E1333" s="20" t="s">
        <v>25</v>
      </c>
      <c r="F1333" s="21">
        <v>132568.79999999999</v>
      </c>
      <c r="G1333" s="21">
        <v>136301.5</v>
      </c>
      <c r="H1333" s="21">
        <v>136301.5</v>
      </c>
      <c r="I1333" s="1"/>
      <c r="J1333" s="1"/>
    </row>
    <row r="1334" ht="31.5">
      <c r="A1334" s="8" t="s">
        <v>863</v>
      </c>
      <c r="B1334" s="9" t="s">
        <v>46</v>
      </c>
      <c r="C1334" s="8"/>
      <c r="D1334" s="8"/>
      <c r="E1334" s="20" t="s">
        <v>47</v>
      </c>
      <c r="F1334" s="21">
        <f>F1336+F1335</f>
        <v>23327.400000000001</v>
      </c>
      <c r="G1334" s="21">
        <f>G1336+G1335</f>
        <v>21656.5</v>
      </c>
      <c r="H1334" s="21">
        <f>H1336+H1335</f>
        <v>14271.700000000001</v>
      </c>
      <c r="I1334" s="1"/>
      <c r="J1334" s="1"/>
    </row>
    <row r="1335" ht="63">
      <c r="A1335" s="8" t="s">
        <v>863</v>
      </c>
      <c r="B1335" s="9">
        <v>200</v>
      </c>
      <c r="C1335" s="8" t="s">
        <v>23</v>
      </c>
      <c r="D1335" s="8" t="s">
        <v>220</v>
      </c>
      <c r="E1335" s="20" t="s">
        <v>334</v>
      </c>
      <c r="F1335" s="21">
        <v>8855.7000000000007</v>
      </c>
      <c r="G1335" s="21">
        <v>7384.8000000000002</v>
      </c>
      <c r="H1335" s="21"/>
      <c r="I1335" s="1"/>
      <c r="J1335" s="1"/>
    </row>
    <row r="1336">
      <c r="A1336" s="8" t="s">
        <v>863</v>
      </c>
      <c r="B1336" s="9">
        <v>200</v>
      </c>
      <c r="C1336" s="8" t="s">
        <v>23</v>
      </c>
      <c r="D1336" s="8" t="s">
        <v>24</v>
      </c>
      <c r="E1336" s="20" t="s">
        <v>25</v>
      </c>
      <c r="F1336" s="21">
        <v>14471.700000000001</v>
      </c>
      <c r="G1336" s="21">
        <v>14271.700000000001</v>
      </c>
      <c r="H1336" s="21">
        <v>14271.700000000001</v>
      </c>
      <c r="I1336" s="1"/>
      <c r="J1336" s="1"/>
    </row>
    <row r="1337">
      <c r="A1337" s="8" t="s">
        <v>863</v>
      </c>
      <c r="B1337" s="9" t="s">
        <v>32</v>
      </c>
      <c r="C1337" s="8"/>
      <c r="D1337" s="8"/>
      <c r="E1337" s="20" t="s">
        <v>33</v>
      </c>
      <c r="F1337" s="21">
        <f>F1338</f>
        <v>179.5</v>
      </c>
      <c r="G1337" s="21">
        <f>G1338</f>
        <v>179.5</v>
      </c>
      <c r="H1337" s="21">
        <f>H1338</f>
        <v>179.5</v>
      </c>
      <c r="I1337" s="1"/>
      <c r="J1337" s="1"/>
    </row>
    <row r="1338">
      <c r="A1338" s="8" t="s">
        <v>863</v>
      </c>
      <c r="B1338" s="9">
        <v>800</v>
      </c>
      <c r="C1338" s="8" t="s">
        <v>23</v>
      </c>
      <c r="D1338" s="8" t="s">
        <v>24</v>
      </c>
      <c r="E1338" s="20" t="s">
        <v>25</v>
      </c>
      <c r="F1338" s="21">
        <v>179.5</v>
      </c>
      <c r="G1338" s="21">
        <v>179.5</v>
      </c>
      <c r="H1338" s="21">
        <v>179.5</v>
      </c>
      <c r="I1338" s="1"/>
      <c r="J1338" s="1"/>
    </row>
    <row r="1339" ht="31.5">
      <c r="A1339" s="8" t="s">
        <v>864</v>
      </c>
      <c r="B1339" s="9"/>
      <c r="C1339" s="8"/>
      <c r="D1339" s="8"/>
      <c r="E1339" s="20" t="s">
        <v>865</v>
      </c>
      <c r="F1339" s="21">
        <f>F1340+F1342</f>
        <v>159091.29999999999</v>
      </c>
      <c r="G1339" s="21">
        <f>G1340+G1342</f>
        <v>158728.5</v>
      </c>
      <c r="H1339" s="21">
        <f>H1340+H1342</f>
        <v>158728.49999999997</v>
      </c>
      <c r="I1339" s="1"/>
      <c r="J1339" s="1"/>
    </row>
    <row r="1340" ht="31.5">
      <c r="A1340" s="8" t="s">
        <v>864</v>
      </c>
      <c r="B1340" s="9" t="s">
        <v>46</v>
      </c>
      <c r="C1340" s="8"/>
      <c r="D1340" s="8"/>
      <c r="E1340" s="20" t="s">
        <v>47</v>
      </c>
      <c r="F1340" s="21">
        <f>F1341</f>
        <v>153779.29999999999</v>
      </c>
      <c r="G1340" s="21">
        <f>G1341</f>
        <v>153273.89999999999</v>
      </c>
      <c r="H1340" s="21">
        <f>H1341</f>
        <v>153682.69999999998</v>
      </c>
      <c r="I1340" s="1"/>
      <c r="J1340" s="1"/>
    </row>
    <row r="1341">
      <c r="A1341" s="8" t="s">
        <v>864</v>
      </c>
      <c r="B1341" s="9">
        <v>200</v>
      </c>
      <c r="C1341" s="8" t="s">
        <v>23</v>
      </c>
      <c r="D1341" s="8" t="s">
        <v>24</v>
      </c>
      <c r="E1341" s="20" t="s">
        <v>25</v>
      </c>
      <c r="F1341" s="21">
        <v>153779.29999999999</v>
      </c>
      <c r="G1341" s="21">
        <f>153871.9-598</f>
        <v>153273.89999999999</v>
      </c>
      <c r="H1341" s="21">
        <f>153871.9-189.2</f>
        <v>153682.69999999998</v>
      </c>
      <c r="I1341" s="1"/>
      <c r="J1341" s="1"/>
    </row>
    <row r="1342">
      <c r="A1342" s="8" t="s">
        <v>864</v>
      </c>
      <c r="B1342" s="9" t="s">
        <v>32</v>
      </c>
      <c r="C1342" s="8"/>
      <c r="D1342" s="8"/>
      <c r="E1342" s="20" t="s">
        <v>33</v>
      </c>
      <c r="F1342" s="21">
        <f>F1343</f>
        <v>5312</v>
      </c>
      <c r="G1342" s="21">
        <f>G1343</f>
        <v>5454.6000000000004</v>
      </c>
      <c r="H1342" s="21">
        <f>H1343</f>
        <v>5045.8000000000002</v>
      </c>
      <c r="I1342" s="1"/>
      <c r="J1342" s="1"/>
    </row>
    <row r="1343">
      <c r="A1343" s="8" t="s">
        <v>864</v>
      </c>
      <c r="B1343" s="9">
        <v>800</v>
      </c>
      <c r="C1343" s="8" t="s">
        <v>23</v>
      </c>
      <c r="D1343" s="8" t="s">
        <v>24</v>
      </c>
      <c r="E1343" s="20" t="s">
        <v>25</v>
      </c>
      <c r="F1343" s="21">
        <v>5312</v>
      </c>
      <c r="G1343" s="21">
        <f>4856.6+598</f>
        <v>5454.6000000000004</v>
      </c>
      <c r="H1343" s="21">
        <f>4856.6+189.2</f>
        <v>5045.8000000000002</v>
      </c>
      <c r="I1343" s="1"/>
      <c r="J1343" s="1"/>
    </row>
    <row r="1344" ht="31.5">
      <c r="A1344" s="8" t="s">
        <v>866</v>
      </c>
      <c r="B1344" s="9"/>
      <c r="C1344" s="8"/>
      <c r="D1344" s="8"/>
      <c r="E1344" s="20" t="s">
        <v>867</v>
      </c>
      <c r="F1344" s="21">
        <f t="shared" ref="F1344:F1345" si="212">F1345</f>
        <v>49619.900000000001</v>
      </c>
      <c r="G1344" s="21">
        <f t="shared" ref="G1344:G1345" si="213">G1345</f>
        <v>29300.599999999999</v>
      </c>
      <c r="H1344" s="21">
        <f t="shared" ref="H1344:H1345" si="214">H1345</f>
        <v>29300.599999999999</v>
      </c>
      <c r="I1344" s="1"/>
      <c r="J1344" s="1"/>
    </row>
    <row r="1345" ht="31.5">
      <c r="A1345" s="8" t="s">
        <v>866</v>
      </c>
      <c r="B1345" s="9" t="s">
        <v>46</v>
      </c>
      <c r="C1345" s="8"/>
      <c r="D1345" s="8"/>
      <c r="E1345" s="20" t="s">
        <v>47</v>
      </c>
      <c r="F1345" s="21">
        <f t="shared" si="212"/>
        <v>49619.900000000001</v>
      </c>
      <c r="G1345" s="21">
        <f t="shared" si="213"/>
        <v>29300.599999999999</v>
      </c>
      <c r="H1345" s="21">
        <f t="shared" si="214"/>
        <v>29300.599999999999</v>
      </c>
      <c r="I1345" s="1"/>
      <c r="J1345" s="1"/>
    </row>
    <row r="1346">
      <c r="A1346" s="8" t="s">
        <v>866</v>
      </c>
      <c r="B1346" s="9">
        <v>200</v>
      </c>
      <c r="C1346" s="8" t="s">
        <v>23</v>
      </c>
      <c r="D1346" s="8" t="s">
        <v>24</v>
      </c>
      <c r="E1346" s="20" t="s">
        <v>25</v>
      </c>
      <c r="F1346" s="21">
        <v>49619.900000000001</v>
      </c>
      <c r="G1346" s="21">
        <v>29300.599999999999</v>
      </c>
      <c r="H1346" s="21">
        <v>29300.599999999999</v>
      </c>
      <c r="I1346" s="1"/>
      <c r="J1346" s="1"/>
    </row>
    <row r="1347" s="15" customFormat="1">
      <c r="A1347" s="16" t="s">
        <v>868</v>
      </c>
      <c r="B1347" s="17"/>
      <c r="C1347" s="16"/>
      <c r="D1347" s="16"/>
      <c r="E1347" s="18" t="s">
        <v>869</v>
      </c>
      <c r="F1347" s="19">
        <f>F1348+F1351+F1354</f>
        <v>33630.400000000001</v>
      </c>
      <c r="G1347" s="19">
        <f>G1348+G1351+G1354</f>
        <v>34543.199999999997</v>
      </c>
      <c r="H1347" s="19">
        <f>H1348+H1351+H1354</f>
        <v>34543.199999999997</v>
      </c>
      <c r="I1347" s="15"/>
      <c r="J1347" s="15"/>
    </row>
    <row r="1348" ht="47.25">
      <c r="A1348" s="8" t="s">
        <v>870</v>
      </c>
      <c r="B1348" s="9"/>
      <c r="C1348" s="8"/>
      <c r="D1348" s="8"/>
      <c r="E1348" s="20" t="s">
        <v>132</v>
      </c>
      <c r="F1348" s="21">
        <f t="shared" ref="F1348:F1365" si="215">F1349</f>
        <v>26324.799999999999</v>
      </c>
      <c r="G1348" s="21">
        <f t="shared" ref="G1348:G1357" si="216">G1349</f>
        <v>27778.799999999999</v>
      </c>
      <c r="H1348" s="21">
        <f t="shared" ref="H1348:H1365" si="217">H1349</f>
        <v>27778.799999999999</v>
      </c>
      <c r="I1348" s="1"/>
      <c r="J1348" s="1"/>
    </row>
    <row r="1349" ht="47.25">
      <c r="A1349" s="8" t="s">
        <v>870</v>
      </c>
      <c r="B1349" s="9" t="s">
        <v>38</v>
      </c>
      <c r="C1349" s="8"/>
      <c r="D1349" s="8"/>
      <c r="E1349" s="20" t="s">
        <v>39</v>
      </c>
      <c r="F1349" s="21">
        <f t="shared" si="215"/>
        <v>26324.799999999999</v>
      </c>
      <c r="G1349" s="21">
        <f t="shared" si="216"/>
        <v>27778.799999999999</v>
      </c>
      <c r="H1349" s="21">
        <f t="shared" si="217"/>
        <v>27778.799999999999</v>
      </c>
      <c r="I1349" s="1"/>
      <c r="J1349" s="1"/>
    </row>
    <row r="1350">
      <c r="A1350" s="8" t="s">
        <v>870</v>
      </c>
      <c r="B1350" s="9">
        <v>600</v>
      </c>
      <c r="C1350" s="8" t="s">
        <v>23</v>
      </c>
      <c r="D1350" s="8" t="s">
        <v>24</v>
      </c>
      <c r="E1350" s="20" t="s">
        <v>25</v>
      </c>
      <c r="F1350" s="21">
        <v>26324.799999999999</v>
      </c>
      <c r="G1350" s="21">
        <v>27778.799999999999</v>
      </c>
      <c r="H1350" s="21">
        <v>27778.799999999999</v>
      </c>
      <c r="I1350" s="1"/>
      <c r="J1350" s="1"/>
    </row>
    <row r="1351">
      <c r="A1351" s="8" t="s">
        <v>871</v>
      </c>
      <c r="B1351" s="9"/>
      <c r="C1351" s="8"/>
      <c r="D1351" s="8"/>
      <c r="E1351" s="20" t="s">
        <v>199</v>
      </c>
      <c r="F1351" s="21">
        <f t="shared" si="215"/>
        <v>727</v>
      </c>
      <c r="G1351" s="21">
        <f t="shared" si="216"/>
        <v>0</v>
      </c>
      <c r="H1351" s="21">
        <f t="shared" si="217"/>
        <v>0</v>
      </c>
      <c r="I1351" s="1"/>
      <c r="J1351" s="1"/>
    </row>
    <row r="1352" ht="47.25">
      <c r="A1352" s="8" t="s">
        <v>871</v>
      </c>
      <c r="B1352" s="9" t="s">
        <v>38</v>
      </c>
      <c r="C1352" s="8"/>
      <c r="D1352" s="8"/>
      <c r="E1352" s="20" t="s">
        <v>39</v>
      </c>
      <c r="F1352" s="21">
        <f t="shared" si="215"/>
        <v>727</v>
      </c>
      <c r="G1352" s="21">
        <f t="shared" si="216"/>
        <v>0</v>
      </c>
      <c r="H1352" s="21">
        <f t="shared" si="217"/>
        <v>0</v>
      </c>
      <c r="I1352" s="1"/>
      <c r="J1352" s="1"/>
    </row>
    <row r="1353">
      <c r="A1353" s="8" t="s">
        <v>871</v>
      </c>
      <c r="B1353" s="9">
        <v>600</v>
      </c>
      <c r="C1353" s="8" t="s">
        <v>23</v>
      </c>
      <c r="D1353" s="8" t="s">
        <v>24</v>
      </c>
      <c r="E1353" s="20" t="s">
        <v>25</v>
      </c>
      <c r="F1353" s="21">
        <v>727</v>
      </c>
      <c r="G1353" s="21"/>
      <c r="H1353" s="21"/>
      <c r="I1353" s="1"/>
      <c r="J1353" s="1"/>
    </row>
    <row r="1354" ht="63">
      <c r="A1354" s="8" t="s">
        <v>872</v>
      </c>
      <c r="B1354" s="9"/>
      <c r="C1354" s="8"/>
      <c r="D1354" s="8"/>
      <c r="E1354" s="20" t="s">
        <v>873</v>
      </c>
      <c r="F1354" s="21">
        <f t="shared" si="215"/>
        <v>6578.6000000000004</v>
      </c>
      <c r="G1354" s="21">
        <f t="shared" si="216"/>
        <v>6764.3999999999996</v>
      </c>
      <c r="H1354" s="21">
        <f t="shared" si="217"/>
        <v>6764.3999999999996</v>
      </c>
      <c r="I1354" s="1"/>
      <c r="J1354" s="1"/>
    </row>
    <row r="1355" ht="47.25">
      <c r="A1355" s="8" t="s">
        <v>872</v>
      </c>
      <c r="B1355" s="9" t="s">
        <v>38</v>
      </c>
      <c r="C1355" s="8"/>
      <c r="D1355" s="8"/>
      <c r="E1355" s="20" t="s">
        <v>39</v>
      </c>
      <c r="F1355" s="21">
        <f t="shared" si="215"/>
        <v>6578.6000000000004</v>
      </c>
      <c r="G1355" s="21">
        <f t="shared" si="216"/>
        <v>6764.3999999999996</v>
      </c>
      <c r="H1355" s="21">
        <f t="shared" si="217"/>
        <v>6764.3999999999996</v>
      </c>
      <c r="I1355" s="1"/>
      <c r="J1355" s="1"/>
    </row>
    <row r="1356">
      <c r="A1356" s="8" t="s">
        <v>872</v>
      </c>
      <c r="B1356" s="9">
        <v>600</v>
      </c>
      <c r="C1356" s="8" t="s">
        <v>23</v>
      </c>
      <c r="D1356" s="8" t="s">
        <v>24</v>
      </c>
      <c r="E1356" s="20" t="s">
        <v>25</v>
      </c>
      <c r="F1356" s="21">
        <v>6578.6000000000004</v>
      </c>
      <c r="G1356" s="21">
        <v>6764.3999999999996</v>
      </c>
      <c r="H1356" s="21">
        <v>6764.3999999999996</v>
      </c>
      <c r="I1356" s="1"/>
      <c r="J1356" s="1"/>
    </row>
    <row r="1357" ht="47.25">
      <c r="A1357" s="11" t="s">
        <v>874</v>
      </c>
      <c r="B1357" s="9"/>
      <c r="C1357" s="8"/>
      <c r="D1357" s="8"/>
      <c r="E1357" s="20" t="s">
        <v>875</v>
      </c>
      <c r="F1357" s="21">
        <f t="shared" si="215"/>
        <v>37208</v>
      </c>
      <c r="G1357" s="21">
        <f t="shared" si="216"/>
        <v>40449.800000000003</v>
      </c>
      <c r="H1357" s="21">
        <f t="shared" si="217"/>
        <v>40465.5</v>
      </c>
      <c r="I1357" s="1"/>
      <c r="J1357" s="1"/>
    </row>
    <row r="1358" ht="47.25">
      <c r="A1358" s="8" t="s">
        <v>876</v>
      </c>
      <c r="B1358" s="9"/>
      <c r="C1358" s="8"/>
      <c r="D1358" s="8"/>
      <c r="E1358" s="20" t="s">
        <v>132</v>
      </c>
      <c r="F1358" s="21">
        <f>F1359+F1361</f>
        <v>37208</v>
      </c>
      <c r="G1358" s="21">
        <f>G1359+G1361</f>
        <v>40449.800000000003</v>
      </c>
      <c r="H1358" s="21">
        <f>H1359+H1361</f>
        <v>40465.5</v>
      </c>
      <c r="I1358" s="1"/>
      <c r="J1358" s="1"/>
    </row>
    <row r="1359" ht="94.5">
      <c r="A1359" s="8" t="s">
        <v>876</v>
      </c>
      <c r="B1359" s="9" t="s">
        <v>133</v>
      </c>
      <c r="C1359" s="8"/>
      <c r="D1359" s="8"/>
      <c r="E1359" s="20" t="s">
        <v>134</v>
      </c>
      <c r="F1359" s="21">
        <f>F1360</f>
        <v>29734.900000000001</v>
      </c>
      <c r="G1359" s="21">
        <f>G1360</f>
        <v>33267</v>
      </c>
      <c r="H1359" s="21">
        <f>H1360</f>
        <v>33267</v>
      </c>
      <c r="I1359" s="1"/>
      <c r="J1359" s="1"/>
    </row>
    <row r="1360">
      <c r="A1360" s="8" t="s">
        <v>876</v>
      </c>
      <c r="B1360" s="9">
        <v>100</v>
      </c>
      <c r="C1360" s="8" t="s">
        <v>23</v>
      </c>
      <c r="D1360" s="8" t="s">
        <v>24</v>
      </c>
      <c r="E1360" s="20" t="s">
        <v>25</v>
      </c>
      <c r="F1360" s="21">
        <v>29734.900000000001</v>
      </c>
      <c r="G1360" s="21">
        <v>33267</v>
      </c>
      <c r="H1360" s="21">
        <v>33267</v>
      </c>
      <c r="I1360" s="1"/>
    </row>
    <row r="1361" ht="31.5">
      <c r="A1361" s="8" t="s">
        <v>876</v>
      </c>
      <c r="B1361" s="9" t="s">
        <v>46</v>
      </c>
      <c r="C1361" s="8"/>
      <c r="D1361" s="8"/>
      <c r="E1361" s="20" t="s">
        <v>47</v>
      </c>
      <c r="F1361" s="21">
        <f>F1362</f>
        <v>7473.1000000000004</v>
      </c>
      <c r="G1361" s="21">
        <f>G1362</f>
        <v>7182.8000000000002</v>
      </c>
      <c r="H1361" s="21">
        <f>H1362</f>
        <v>7198.5</v>
      </c>
      <c r="I1361" s="1"/>
    </row>
    <row r="1362">
      <c r="A1362" s="8" t="s">
        <v>876</v>
      </c>
      <c r="B1362" s="9">
        <v>200</v>
      </c>
      <c r="C1362" s="8" t="s">
        <v>23</v>
      </c>
      <c r="D1362" s="8" t="s">
        <v>24</v>
      </c>
      <c r="E1362" s="20" t="s">
        <v>25</v>
      </c>
      <c r="F1362" s="21">
        <v>7473.1000000000004</v>
      </c>
      <c r="G1362" s="21">
        <v>7182.8000000000002</v>
      </c>
      <c r="H1362" s="21">
        <v>7198.5</v>
      </c>
      <c r="I1362" s="1"/>
    </row>
    <row r="1363" ht="47.25">
      <c r="A1363" s="11" t="s">
        <v>877</v>
      </c>
      <c r="B1363" s="9"/>
      <c r="C1363" s="8"/>
      <c r="D1363" s="8"/>
      <c r="E1363" s="20" t="s">
        <v>878</v>
      </c>
      <c r="F1363" s="21">
        <f t="shared" si="215"/>
        <v>141000</v>
      </c>
      <c r="G1363" s="21">
        <f t="shared" ref="G1363:G1365" si="218">G1364</f>
        <v>141000</v>
      </c>
      <c r="H1363" s="21">
        <f t="shared" si="217"/>
        <v>141000</v>
      </c>
      <c r="I1363" s="1"/>
      <c r="J1363" s="1"/>
    </row>
    <row r="1364" ht="63">
      <c r="A1364" s="8" t="s">
        <v>879</v>
      </c>
      <c r="B1364" s="9"/>
      <c r="C1364" s="8"/>
      <c r="D1364" s="8"/>
      <c r="E1364" s="20" t="s">
        <v>880</v>
      </c>
      <c r="F1364" s="21">
        <f t="shared" si="215"/>
        <v>141000</v>
      </c>
      <c r="G1364" s="21">
        <f t="shared" si="218"/>
        <v>141000</v>
      </c>
      <c r="H1364" s="21">
        <f t="shared" si="217"/>
        <v>141000</v>
      </c>
      <c r="I1364" s="1"/>
    </row>
    <row r="1365">
      <c r="A1365" s="8" t="s">
        <v>879</v>
      </c>
      <c r="B1365" s="9" t="s">
        <v>32</v>
      </c>
      <c r="C1365" s="8"/>
      <c r="D1365" s="8"/>
      <c r="E1365" s="20" t="s">
        <v>33</v>
      </c>
      <c r="F1365" s="21">
        <f t="shared" si="215"/>
        <v>141000</v>
      </c>
      <c r="G1365" s="21">
        <f t="shared" si="218"/>
        <v>141000</v>
      </c>
      <c r="H1365" s="21">
        <f t="shared" si="217"/>
        <v>141000</v>
      </c>
      <c r="I1365" s="1"/>
    </row>
    <row r="1366">
      <c r="A1366" s="8" t="s">
        <v>879</v>
      </c>
      <c r="B1366" s="9">
        <v>800</v>
      </c>
      <c r="C1366" s="8" t="s">
        <v>23</v>
      </c>
      <c r="D1366" s="8" t="s">
        <v>24</v>
      </c>
      <c r="E1366" s="20" t="s">
        <v>25</v>
      </c>
      <c r="F1366" s="21">
        <v>141000</v>
      </c>
      <c r="G1366" s="21">
        <v>141000</v>
      </c>
      <c r="H1366" s="21">
        <v>141000</v>
      </c>
      <c r="I1366" s="1"/>
      <c r="J1366" s="1"/>
    </row>
    <row r="1367" s="15" customFormat="1">
      <c r="A1367" s="16" t="s">
        <v>881</v>
      </c>
      <c r="B1367" s="17"/>
      <c r="C1367" s="16"/>
      <c r="D1367" s="16"/>
      <c r="E1367" s="18" t="s">
        <v>882</v>
      </c>
      <c r="F1367" s="19">
        <f>F1368+F1371+F1374+F1377+F1380+F1383+F1386+F1393+F1396+F1399+F1402+F1405+F1408+F1411+F1414+F1417+F1420+F1423+F1426+F1431+F1434+F1437+F1444+F1447+F1450+F1453+F1456</f>
        <v>773295.99999999988</v>
      </c>
      <c r="G1367" s="19">
        <f>G1368+G1371+G1374+G1377+G1380+G1383+G1386+G1393+G1396+G1399+G1402+G1405+G1408+G1411+G1414+G1417+G1420+G1423+G1426+G1431+G1434+G1437+G1444+G1447+G1450+G1453+G1456</f>
        <v>550879.40000000002</v>
      </c>
      <c r="H1367" s="19">
        <f>H1368+H1371+H1374+H1377+H1380+H1383+H1386+H1393+H1396+H1399+H1402+H1405+H1408+H1411+H1414+H1417+H1420+H1423+H1426+H1431+H1434+H1437+H1444+H1447+H1450+H1453+H1456</f>
        <v>728062.30000000005</v>
      </c>
      <c r="I1367" s="15"/>
      <c r="J1367" s="15"/>
    </row>
    <row r="1368" ht="31.5">
      <c r="A1368" s="8" t="s">
        <v>883</v>
      </c>
      <c r="B1368" s="9"/>
      <c r="C1368" s="8"/>
      <c r="D1368" s="8"/>
      <c r="E1368" s="20" t="s">
        <v>884</v>
      </c>
      <c r="F1368" s="21">
        <f t="shared" ref="F1368:F1384" si="219">F1369</f>
        <v>100787.8</v>
      </c>
      <c r="G1368" s="21">
        <f t="shared" ref="G1368:G1384" si="220">G1369</f>
        <v>0</v>
      </c>
      <c r="H1368" s="21">
        <f t="shared" ref="H1368:H1384" si="221">H1369</f>
        <v>0</v>
      </c>
      <c r="I1368" s="1"/>
      <c r="J1368" s="1"/>
    </row>
    <row r="1369">
      <c r="A1369" s="8" t="s">
        <v>883</v>
      </c>
      <c r="B1369" s="9" t="s">
        <v>32</v>
      </c>
      <c r="C1369" s="8"/>
      <c r="D1369" s="8"/>
      <c r="E1369" s="20" t="s">
        <v>33</v>
      </c>
      <c r="F1369" s="21">
        <f t="shared" si="219"/>
        <v>100787.8</v>
      </c>
      <c r="G1369" s="21">
        <f t="shared" si="220"/>
        <v>0</v>
      </c>
      <c r="H1369" s="21">
        <f t="shared" si="221"/>
        <v>0</v>
      </c>
      <c r="I1369" s="1"/>
      <c r="J1369" s="1"/>
    </row>
    <row r="1370" ht="31.5">
      <c r="A1370" s="8" t="s">
        <v>883</v>
      </c>
      <c r="B1370" s="9">
        <v>800</v>
      </c>
      <c r="C1370" s="8" t="s">
        <v>23</v>
      </c>
      <c r="D1370" s="8" t="s">
        <v>50</v>
      </c>
      <c r="E1370" s="20" t="s">
        <v>885</v>
      </c>
      <c r="F1370" s="21">
        <v>100787.8</v>
      </c>
      <c r="G1370" s="21"/>
      <c r="H1370" s="21"/>
      <c r="I1370" s="1"/>
      <c r="J1370" s="1"/>
    </row>
    <row r="1371" ht="31.5">
      <c r="A1371" s="8" t="s">
        <v>886</v>
      </c>
      <c r="B1371" s="9"/>
      <c r="C1371" s="8"/>
      <c r="D1371" s="8"/>
      <c r="E1371" s="20" t="s">
        <v>887</v>
      </c>
      <c r="F1371" s="21">
        <f t="shared" si="219"/>
        <v>160.5</v>
      </c>
      <c r="G1371" s="21">
        <f t="shared" si="220"/>
        <v>47.600000000000001</v>
      </c>
      <c r="H1371" s="21">
        <f t="shared" si="221"/>
        <v>21.199999999999999</v>
      </c>
      <c r="I1371" s="1"/>
      <c r="J1371" s="1"/>
    </row>
    <row r="1372">
      <c r="A1372" s="8" t="s">
        <v>886</v>
      </c>
      <c r="B1372" s="9" t="s">
        <v>32</v>
      </c>
      <c r="C1372" s="8"/>
      <c r="D1372" s="8"/>
      <c r="E1372" s="20" t="s">
        <v>33</v>
      </c>
      <c r="F1372" s="21">
        <f t="shared" si="219"/>
        <v>160.5</v>
      </c>
      <c r="G1372" s="21">
        <f t="shared" si="220"/>
        <v>47.600000000000001</v>
      </c>
      <c r="H1372" s="21">
        <f t="shared" si="221"/>
        <v>21.199999999999999</v>
      </c>
      <c r="I1372" s="1"/>
      <c r="J1372" s="1"/>
    </row>
    <row r="1373">
      <c r="A1373" s="8" t="s">
        <v>886</v>
      </c>
      <c r="B1373" s="9">
        <v>800</v>
      </c>
      <c r="C1373" s="8" t="s">
        <v>23</v>
      </c>
      <c r="D1373" s="8" t="s">
        <v>24</v>
      </c>
      <c r="E1373" s="20" t="s">
        <v>25</v>
      </c>
      <c r="F1373" s="21">
        <v>160.5</v>
      </c>
      <c r="G1373" s="21">
        <v>47.600000000000001</v>
      </c>
      <c r="H1373" s="21">
        <v>21.199999999999999</v>
      </c>
      <c r="I1373" s="1"/>
      <c r="J1373" s="1"/>
    </row>
    <row r="1374" ht="47.25">
      <c r="A1374" s="8" t="s">
        <v>888</v>
      </c>
      <c r="B1374" s="9"/>
      <c r="C1374" s="8"/>
      <c r="D1374" s="8"/>
      <c r="E1374" s="20" t="s">
        <v>889</v>
      </c>
      <c r="F1374" s="21">
        <f t="shared" si="219"/>
        <v>4103</v>
      </c>
      <c r="G1374" s="21">
        <f t="shared" si="220"/>
        <v>4103</v>
      </c>
      <c r="H1374" s="21">
        <f t="shared" si="221"/>
        <v>4103</v>
      </c>
      <c r="I1374" s="1"/>
      <c r="J1374" s="1"/>
    </row>
    <row r="1375" ht="31.5">
      <c r="A1375" s="8" t="s">
        <v>888</v>
      </c>
      <c r="B1375" s="9" t="s">
        <v>46</v>
      </c>
      <c r="C1375" s="8"/>
      <c r="D1375" s="8"/>
      <c r="E1375" s="20" t="s">
        <v>47</v>
      </c>
      <c r="F1375" s="21">
        <f t="shared" si="219"/>
        <v>4103</v>
      </c>
      <c r="G1375" s="21">
        <f t="shared" si="220"/>
        <v>4103</v>
      </c>
      <c r="H1375" s="21">
        <f t="shared" si="221"/>
        <v>4103</v>
      </c>
      <c r="I1375" s="1"/>
      <c r="J1375" s="1"/>
    </row>
    <row r="1376" ht="31.5">
      <c r="A1376" s="8" t="s">
        <v>888</v>
      </c>
      <c r="B1376" s="9">
        <v>200</v>
      </c>
      <c r="C1376" s="8" t="s">
        <v>50</v>
      </c>
      <c r="D1376" s="8" t="s">
        <v>286</v>
      </c>
      <c r="E1376" s="20" t="s">
        <v>412</v>
      </c>
      <c r="F1376" s="21">
        <v>4103</v>
      </c>
      <c r="G1376" s="21">
        <v>4103</v>
      </c>
      <c r="H1376" s="21">
        <v>4103</v>
      </c>
      <c r="I1376" s="1"/>
      <c r="J1376" s="1"/>
    </row>
    <row r="1377" ht="31.5">
      <c r="A1377" s="8" t="s">
        <v>890</v>
      </c>
      <c r="B1377" s="9"/>
      <c r="C1377" s="8"/>
      <c r="D1377" s="8"/>
      <c r="E1377" s="20" t="s">
        <v>891</v>
      </c>
      <c r="F1377" s="21">
        <f t="shared" si="219"/>
        <v>64584.5</v>
      </c>
      <c r="G1377" s="21">
        <f t="shared" si="220"/>
        <v>52578.400000000001</v>
      </c>
      <c r="H1377" s="21">
        <f t="shared" si="221"/>
        <v>35160.699999999997</v>
      </c>
      <c r="I1377" s="1"/>
      <c r="J1377" s="1"/>
    </row>
    <row r="1378" ht="31.5">
      <c r="A1378" s="8" t="s">
        <v>890</v>
      </c>
      <c r="B1378" s="9" t="s">
        <v>46</v>
      </c>
      <c r="C1378" s="8"/>
      <c r="D1378" s="8"/>
      <c r="E1378" s="20" t="s">
        <v>47</v>
      </c>
      <c r="F1378" s="21">
        <f t="shared" si="219"/>
        <v>64584.5</v>
      </c>
      <c r="G1378" s="21">
        <f t="shared" si="220"/>
        <v>52578.400000000001</v>
      </c>
      <c r="H1378" s="21">
        <f t="shared" si="221"/>
        <v>35160.699999999997</v>
      </c>
      <c r="I1378" s="1"/>
      <c r="J1378" s="1"/>
    </row>
    <row r="1379">
      <c r="A1379" s="8" t="s">
        <v>890</v>
      </c>
      <c r="B1379" s="9">
        <v>200</v>
      </c>
      <c r="C1379" s="8" t="s">
        <v>23</v>
      </c>
      <c r="D1379" s="8" t="s">
        <v>24</v>
      </c>
      <c r="E1379" s="20" t="s">
        <v>25</v>
      </c>
      <c r="F1379" s="21">
        <f>61314.5+150+3120</f>
        <v>64584.5</v>
      </c>
      <c r="G1379" s="21">
        <f>48996.4+150+3432</f>
        <v>52578.400000000001</v>
      </c>
      <c r="H1379" s="21">
        <f>31578.7+150+3432</f>
        <v>35160.699999999997</v>
      </c>
      <c r="I1379" s="1"/>
      <c r="J1379" s="1"/>
    </row>
    <row r="1380" ht="31.5">
      <c r="A1380" s="8" t="s">
        <v>892</v>
      </c>
      <c r="B1380" s="9"/>
      <c r="C1380" s="8"/>
      <c r="D1380" s="8"/>
      <c r="E1380" s="20" t="s">
        <v>893</v>
      </c>
      <c r="F1380" s="21">
        <f t="shared" si="219"/>
        <v>506</v>
      </c>
      <c r="G1380" s="21">
        <f t="shared" si="220"/>
        <v>506</v>
      </c>
      <c r="H1380" s="21">
        <f t="shared" si="221"/>
        <v>506</v>
      </c>
      <c r="I1380" s="1"/>
      <c r="J1380" s="1"/>
    </row>
    <row r="1381" ht="31.5">
      <c r="A1381" s="8" t="s">
        <v>892</v>
      </c>
      <c r="B1381" s="9" t="s">
        <v>170</v>
      </c>
      <c r="C1381" s="8"/>
      <c r="D1381" s="8"/>
      <c r="E1381" s="20" t="s">
        <v>171</v>
      </c>
      <c r="F1381" s="21">
        <f t="shared" si="219"/>
        <v>506</v>
      </c>
      <c r="G1381" s="21">
        <f t="shared" si="220"/>
        <v>506</v>
      </c>
      <c r="H1381" s="21">
        <f t="shared" si="221"/>
        <v>506</v>
      </c>
      <c r="I1381" s="1"/>
      <c r="J1381" s="1"/>
    </row>
    <row r="1382">
      <c r="A1382" s="8" t="s">
        <v>892</v>
      </c>
      <c r="B1382" s="9">
        <v>300</v>
      </c>
      <c r="C1382" s="8" t="s">
        <v>23</v>
      </c>
      <c r="D1382" s="8" t="s">
        <v>24</v>
      </c>
      <c r="E1382" s="20" t="s">
        <v>25</v>
      </c>
      <c r="F1382" s="21">
        <v>506</v>
      </c>
      <c r="G1382" s="21">
        <v>506</v>
      </c>
      <c r="H1382" s="21">
        <v>506</v>
      </c>
      <c r="I1382" s="1"/>
      <c r="J1382" s="1"/>
    </row>
    <row r="1383" ht="31.5">
      <c r="A1383" s="8" t="s">
        <v>894</v>
      </c>
      <c r="B1383" s="9"/>
      <c r="C1383" s="8"/>
      <c r="D1383" s="8"/>
      <c r="E1383" s="20" t="s">
        <v>895</v>
      </c>
      <c r="F1383" s="21">
        <f t="shared" si="219"/>
        <v>110722.89999999999</v>
      </c>
      <c r="G1383" s="21">
        <f t="shared" si="220"/>
        <v>110722.89999999999</v>
      </c>
      <c r="H1383" s="21">
        <f t="shared" si="221"/>
        <v>110722.89999999999</v>
      </c>
      <c r="I1383" s="1"/>
      <c r="J1383" s="1"/>
    </row>
    <row r="1384" ht="31.5">
      <c r="A1384" s="8" t="s">
        <v>894</v>
      </c>
      <c r="B1384" s="9" t="s">
        <v>46</v>
      </c>
      <c r="C1384" s="8"/>
      <c r="D1384" s="8"/>
      <c r="E1384" s="20" t="s">
        <v>47</v>
      </c>
      <c r="F1384" s="21">
        <f t="shared" si="219"/>
        <v>110722.89999999999</v>
      </c>
      <c r="G1384" s="21">
        <f t="shared" si="220"/>
        <v>110722.89999999999</v>
      </c>
      <c r="H1384" s="21">
        <f t="shared" si="221"/>
        <v>110722.89999999999</v>
      </c>
      <c r="I1384" s="1"/>
      <c r="J1384" s="1"/>
    </row>
    <row r="1385">
      <c r="A1385" s="8" t="s">
        <v>894</v>
      </c>
      <c r="B1385" s="9">
        <v>200</v>
      </c>
      <c r="C1385" s="8" t="s">
        <v>23</v>
      </c>
      <c r="D1385" s="8" t="s">
        <v>24</v>
      </c>
      <c r="E1385" s="20" t="s">
        <v>25</v>
      </c>
      <c r="F1385" s="21">
        <f>109223.7+1499.2</f>
        <v>110722.89999999999</v>
      </c>
      <c r="G1385" s="21">
        <f>109223.7+1499.2</f>
        <v>110722.89999999999</v>
      </c>
      <c r="H1385" s="21">
        <f>109223.7+1499.2</f>
        <v>110722.89999999999</v>
      </c>
      <c r="I1385" s="1"/>
      <c r="J1385" s="1"/>
    </row>
    <row r="1386" ht="63">
      <c r="A1386" s="8" t="s">
        <v>896</v>
      </c>
      <c r="B1386" s="9"/>
      <c r="C1386" s="8"/>
      <c r="D1386" s="8"/>
      <c r="E1386" s="20" t="s">
        <v>897</v>
      </c>
      <c r="F1386" s="21">
        <f>F1387+F1389+F1391</f>
        <v>3429.3000000000002</v>
      </c>
      <c r="G1386" s="21">
        <f>G1387+G1389+G1391</f>
        <v>3464.6000000000004</v>
      </c>
      <c r="H1386" s="21">
        <f>H1387+H1389+H1391</f>
        <v>3464.6000000000004</v>
      </c>
      <c r="I1386" s="1"/>
      <c r="J1386" s="1"/>
    </row>
    <row r="1387" ht="94.5">
      <c r="A1387" s="8" t="s">
        <v>896</v>
      </c>
      <c r="B1387" s="9" t="s">
        <v>133</v>
      </c>
      <c r="C1387" s="8"/>
      <c r="D1387" s="8"/>
      <c r="E1387" s="20" t="s">
        <v>134</v>
      </c>
      <c r="F1387" s="21">
        <f>F1388</f>
        <v>1253.0999999999999</v>
      </c>
      <c r="G1387" s="21">
        <f>G1388</f>
        <v>1288.4000000000001</v>
      </c>
      <c r="H1387" s="21">
        <f>H1388</f>
        <v>1288.4000000000001</v>
      </c>
      <c r="I1387" s="1"/>
      <c r="J1387" s="1"/>
    </row>
    <row r="1388" ht="47.25">
      <c r="A1388" s="8" t="s">
        <v>896</v>
      </c>
      <c r="B1388" s="9">
        <v>100</v>
      </c>
      <c r="C1388" s="8" t="s">
        <v>85</v>
      </c>
      <c r="D1388" s="8" t="s">
        <v>154</v>
      </c>
      <c r="E1388" s="20" t="s">
        <v>155</v>
      </c>
      <c r="F1388" s="21">
        <v>1253.0999999999999</v>
      </c>
      <c r="G1388" s="21">
        <v>1288.4000000000001</v>
      </c>
      <c r="H1388" s="21">
        <v>1288.4000000000001</v>
      </c>
      <c r="I1388" s="1"/>
      <c r="J1388" s="1"/>
    </row>
    <row r="1389" ht="31.5">
      <c r="A1389" s="8" t="s">
        <v>896</v>
      </c>
      <c r="B1389" s="9" t="s">
        <v>46</v>
      </c>
      <c r="C1389" s="8"/>
      <c r="D1389" s="8"/>
      <c r="E1389" s="20" t="s">
        <v>47</v>
      </c>
      <c r="F1389" s="21">
        <f>F1390</f>
        <v>2156.8000000000002</v>
      </c>
      <c r="G1389" s="21">
        <f>G1390</f>
        <v>2156.8000000000002</v>
      </c>
      <c r="H1389" s="21">
        <f>H1390</f>
        <v>2156.8000000000002</v>
      </c>
      <c r="I1389" s="1"/>
      <c r="J1389" s="1"/>
    </row>
    <row r="1390" ht="47.25">
      <c r="A1390" s="8" t="s">
        <v>896</v>
      </c>
      <c r="B1390" s="9">
        <v>200</v>
      </c>
      <c r="C1390" s="8" t="s">
        <v>85</v>
      </c>
      <c r="D1390" s="8" t="s">
        <v>154</v>
      </c>
      <c r="E1390" s="20" t="s">
        <v>155</v>
      </c>
      <c r="F1390" s="21">
        <v>2156.8000000000002</v>
      </c>
      <c r="G1390" s="21">
        <v>2156.8000000000002</v>
      </c>
      <c r="H1390" s="21">
        <v>2156.8000000000002</v>
      </c>
      <c r="I1390" s="1"/>
      <c r="J1390" s="1"/>
    </row>
    <row r="1391">
      <c r="A1391" s="8" t="s">
        <v>896</v>
      </c>
      <c r="B1391" s="9" t="s">
        <v>32</v>
      </c>
      <c r="C1391" s="8"/>
      <c r="D1391" s="8"/>
      <c r="E1391" s="20" t="s">
        <v>33</v>
      </c>
      <c r="F1391" s="21">
        <f>F1392</f>
        <v>19.399999999999999</v>
      </c>
      <c r="G1391" s="21">
        <f>G1392</f>
        <v>19.399999999999999</v>
      </c>
      <c r="H1391" s="21">
        <f>H1392</f>
        <v>19.399999999999999</v>
      </c>
      <c r="I1391" s="1"/>
      <c r="J1391" s="1"/>
    </row>
    <row r="1392" ht="47.25">
      <c r="A1392" s="8" t="s">
        <v>896</v>
      </c>
      <c r="B1392" s="9">
        <v>800</v>
      </c>
      <c r="C1392" s="8" t="s">
        <v>85</v>
      </c>
      <c r="D1392" s="8" t="s">
        <v>154</v>
      </c>
      <c r="E1392" s="20" t="s">
        <v>155</v>
      </c>
      <c r="F1392" s="21">
        <v>19.399999999999999</v>
      </c>
      <c r="G1392" s="21">
        <v>19.399999999999999</v>
      </c>
      <c r="H1392" s="21">
        <v>19.399999999999999</v>
      </c>
      <c r="I1392" s="1"/>
      <c r="J1392" s="1"/>
    </row>
    <row r="1393" ht="78.75">
      <c r="A1393" s="8" t="s">
        <v>898</v>
      </c>
      <c r="B1393" s="9"/>
      <c r="C1393" s="8"/>
      <c r="D1393" s="8"/>
      <c r="E1393" s="20" t="s">
        <v>899</v>
      </c>
      <c r="F1393" s="21">
        <f t="shared" ref="F1393:F1424" si="222">F1394</f>
        <v>3487.0999999999999</v>
      </c>
      <c r="G1393" s="21">
        <f t="shared" ref="G1393:G1424" si="223">G1394</f>
        <v>3487.0999999999999</v>
      </c>
      <c r="H1393" s="21">
        <f t="shared" ref="H1393:H1424" si="224">H1394</f>
        <v>3487.0999999999999</v>
      </c>
      <c r="I1393" s="1"/>
      <c r="J1393" s="1"/>
    </row>
    <row r="1394" ht="31.5">
      <c r="A1394" s="8" t="s">
        <v>898</v>
      </c>
      <c r="B1394" s="9" t="s">
        <v>46</v>
      </c>
      <c r="C1394" s="8"/>
      <c r="D1394" s="8"/>
      <c r="E1394" s="20" t="s">
        <v>47</v>
      </c>
      <c r="F1394" s="21">
        <f t="shared" si="222"/>
        <v>3487.0999999999999</v>
      </c>
      <c r="G1394" s="21">
        <f t="shared" si="223"/>
        <v>3487.0999999999999</v>
      </c>
      <c r="H1394" s="21">
        <f t="shared" si="224"/>
        <v>3487.0999999999999</v>
      </c>
      <c r="I1394" s="1"/>
      <c r="J1394" s="1"/>
    </row>
    <row r="1395">
      <c r="A1395" s="8" t="s">
        <v>898</v>
      </c>
      <c r="B1395" s="9">
        <v>200</v>
      </c>
      <c r="C1395" s="8" t="s">
        <v>23</v>
      </c>
      <c r="D1395" s="8" t="s">
        <v>24</v>
      </c>
      <c r="E1395" s="20" t="s">
        <v>25</v>
      </c>
      <c r="F1395" s="21">
        <v>3487.0999999999999</v>
      </c>
      <c r="G1395" s="21">
        <v>3487.0999999999999</v>
      </c>
      <c r="H1395" s="21">
        <v>3487.0999999999999</v>
      </c>
      <c r="I1395" s="1"/>
      <c r="J1395" s="1"/>
    </row>
    <row r="1396" ht="47.25">
      <c r="A1396" s="8" t="s">
        <v>900</v>
      </c>
      <c r="B1396" s="9"/>
      <c r="C1396" s="8"/>
      <c r="D1396" s="8"/>
      <c r="E1396" s="20" t="s">
        <v>901</v>
      </c>
      <c r="F1396" s="21">
        <f t="shared" si="222"/>
        <v>12006.9</v>
      </c>
      <c r="G1396" s="21">
        <f t="shared" si="223"/>
        <v>14076.9</v>
      </c>
      <c r="H1396" s="21">
        <f t="shared" si="224"/>
        <v>16836.900000000001</v>
      </c>
      <c r="I1396" s="1"/>
      <c r="J1396" s="1"/>
    </row>
    <row r="1397" ht="31.5">
      <c r="A1397" s="8" t="s">
        <v>900</v>
      </c>
      <c r="B1397" s="9" t="s">
        <v>46</v>
      </c>
      <c r="C1397" s="8"/>
      <c r="D1397" s="8"/>
      <c r="E1397" s="20" t="s">
        <v>47</v>
      </c>
      <c r="F1397" s="21">
        <f t="shared" si="222"/>
        <v>12006.9</v>
      </c>
      <c r="G1397" s="21">
        <f t="shared" si="223"/>
        <v>14076.9</v>
      </c>
      <c r="H1397" s="21">
        <f t="shared" si="224"/>
        <v>16836.900000000001</v>
      </c>
      <c r="I1397" s="1"/>
      <c r="J1397" s="1"/>
    </row>
    <row r="1398">
      <c r="A1398" s="8" t="s">
        <v>900</v>
      </c>
      <c r="B1398" s="9" t="s">
        <v>46</v>
      </c>
      <c r="C1398" s="8" t="s">
        <v>23</v>
      </c>
      <c r="D1398" s="8" t="s">
        <v>24</v>
      </c>
      <c r="E1398" s="20" t="s">
        <v>25</v>
      </c>
      <c r="F1398" s="21">
        <v>12006.9</v>
      </c>
      <c r="G1398" s="21">
        <v>14076.9</v>
      </c>
      <c r="H1398" s="21">
        <v>16836.900000000001</v>
      </c>
      <c r="I1398" s="1"/>
      <c r="J1398" s="1"/>
    </row>
    <row r="1399" ht="31.5">
      <c r="A1399" s="8" t="s">
        <v>902</v>
      </c>
      <c r="B1399" s="9"/>
      <c r="C1399" s="8"/>
      <c r="D1399" s="8"/>
      <c r="E1399" s="20" t="s">
        <v>903</v>
      </c>
      <c r="F1399" s="21">
        <f t="shared" si="222"/>
        <v>4085.5999999999999</v>
      </c>
      <c r="G1399" s="21">
        <f t="shared" si="223"/>
        <v>4085.5999999999999</v>
      </c>
      <c r="H1399" s="21">
        <f t="shared" si="224"/>
        <v>4085.5999999999999</v>
      </c>
      <c r="I1399" s="1"/>
      <c r="J1399" s="1"/>
    </row>
    <row r="1400">
      <c r="A1400" s="8" t="s">
        <v>902</v>
      </c>
      <c r="B1400" s="9" t="s">
        <v>32</v>
      </c>
      <c r="C1400" s="8"/>
      <c r="D1400" s="8"/>
      <c r="E1400" s="20" t="s">
        <v>33</v>
      </c>
      <c r="F1400" s="21">
        <f t="shared" si="222"/>
        <v>4085.5999999999999</v>
      </c>
      <c r="G1400" s="21">
        <f t="shared" si="223"/>
        <v>4085.5999999999999</v>
      </c>
      <c r="H1400" s="21">
        <f t="shared" si="224"/>
        <v>4085.5999999999999</v>
      </c>
      <c r="I1400" s="1"/>
      <c r="J1400" s="1"/>
    </row>
    <row r="1401">
      <c r="A1401" s="8" t="s">
        <v>902</v>
      </c>
      <c r="B1401" s="9">
        <v>800</v>
      </c>
      <c r="C1401" s="8" t="s">
        <v>23</v>
      </c>
      <c r="D1401" s="8" t="s">
        <v>24</v>
      </c>
      <c r="E1401" s="20" t="s">
        <v>25</v>
      </c>
      <c r="F1401" s="21">
        <v>4085.5999999999999</v>
      </c>
      <c r="G1401" s="21">
        <v>4085.5999999999999</v>
      </c>
      <c r="H1401" s="21">
        <v>4085.5999999999999</v>
      </c>
      <c r="I1401" s="1"/>
      <c r="J1401" s="1"/>
    </row>
    <row r="1402" ht="63">
      <c r="A1402" s="8" t="s">
        <v>904</v>
      </c>
      <c r="B1402" s="9"/>
      <c r="C1402" s="8"/>
      <c r="D1402" s="8"/>
      <c r="E1402" s="20" t="s">
        <v>905</v>
      </c>
      <c r="F1402" s="21">
        <f t="shared" si="222"/>
        <v>61.5</v>
      </c>
      <c r="G1402" s="21">
        <f t="shared" si="223"/>
        <v>61.5</v>
      </c>
      <c r="H1402" s="21">
        <f t="shared" si="224"/>
        <v>61.5</v>
      </c>
      <c r="I1402" s="1"/>
      <c r="J1402" s="1"/>
    </row>
    <row r="1403" ht="31.5">
      <c r="A1403" s="8" t="s">
        <v>904</v>
      </c>
      <c r="B1403" s="9" t="s">
        <v>46</v>
      </c>
      <c r="C1403" s="8"/>
      <c r="D1403" s="8"/>
      <c r="E1403" s="20" t="s">
        <v>47</v>
      </c>
      <c r="F1403" s="21">
        <f t="shared" si="222"/>
        <v>61.5</v>
      </c>
      <c r="G1403" s="21">
        <f t="shared" si="223"/>
        <v>61.5</v>
      </c>
      <c r="H1403" s="21">
        <f t="shared" si="224"/>
        <v>61.5</v>
      </c>
      <c r="I1403" s="1"/>
      <c r="J1403" s="1"/>
    </row>
    <row r="1404">
      <c r="A1404" s="8" t="s">
        <v>904</v>
      </c>
      <c r="B1404" s="9" t="s">
        <v>46</v>
      </c>
      <c r="C1404" s="8" t="s">
        <v>23</v>
      </c>
      <c r="D1404" s="8" t="s">
        <v>24</v>
      </c>
      <c r="E1404" s="20" t="s">
        <v>25</v>
      </c>
      <c r="F1404" s="21">
        <v>61.5</v>
      </c>
      <c r="G1404" s="21">
        <v>61.5</v>
      </c>
      <c r="H1404" s="21">
        <v>61.5</v>
      </c>
      <c r="I1404" s="1"/>
      <c r="J1404" s="1"/>
    </row>
    <row r="1405" ht="63">
      <c r="A1405" s="8" t="s">
        <v>906</v>
      </c>
      <c r="B1405" s="9"/>
      <c r="C1405" s="8"/>
      <c r="D1405" s="8"/>
      <c r="E1405" s="20" t="s">
        <v>907</v>
      </c>
      <c r="F1405" s="21">
        <f t="shared" si="222"/>
        <v>2250.1999999999998</v>
      </c>
      <c r="G1405" s="21">
        <f t="shared" si="223"/>
        <v>2250.1999999999998</v>
      </c>
      <c r="H1405" s="21">
        <f t="shared" si="224"/>
        <v>2250.1999999999998</v>
      </c>
      <c r="I1405" s="1"/>
      <c r="J1405" s="1"/>
    </row>
    <row r="1406" ht="31.5">
      <c r="A1406" s="8" t="s">
        <v>906</v>
      </c>
      <c r="B1406" s="9" t="s">
        <v>46</v>
      </c>
      <c r="C1406" s="8"/>
      <c r="D1406" s="8"/>
      <c r="E1406" s="20" t="s">
        <v>47</v>
      </c>
      <c r="F1406" s="21">
        <f t="shared" si="222"/>
        <v>2250.1999999999998</v>
      </c>
      <c r="G1406" s="21">
        <f t="shared" si="223"/>
        <v>2250.1999999999998</v>
      </c>
      <c r="H1406" s="21">
        <f t="shared" si="224"/>
        <v>2250.1999999999998</v>
      </c>
      <c r="I1406" s="1"/>
      <c r="J1406" s="1"/>
    </row>
    <row r="1407" ht="47.25">
      <c r="A1407" s="8" t="s">
        <v>906</v>
      </c>
      <c r="B1407" s="9" t="s">
        <v>46</v>
      </c>
      <c r="C1407" s="8" t="s">
        <v>85</v>
      </c>
      <c r="D1407" s="8" t="s">
        <v>154</v>
      </c>
      <c r="E1407" s="20" t="s">
        <v>155</v>
      </c>
      <c r="F1407" s="21">
        <v>2250.1999999999998</v>
      </c>
      <c r="G1407" s="21">
        <v>2250.1999999999998</v>
      </c>
      <c r="H1407" s="21">
        <v>2250.1999999999998</v>
      </c>
      <c r="I1407" s="1"/>
      <c r="J1407" s="1"/>
    </row>
    <row r="1408" ht="31.5">
      <c r="A1408" s="8" t="s">
        <v>908</v>
      </c>
      <c r="B1408" s="9"/>
      <c r="C1408" s="8"/>
      <c r="D1408" s="8"/>
      <c r="E1408" s="20" t="s">
        <v>909</v>
      </c>
      <c r="F1408" s="21">
        <f t="shared" si="222"/>
        <v>4895.8000000000002</v>
      </c>
      <c r="G1408" s="21">
        <f t="shared" si="223"/>
        <v>48473.099999999999</v>
      </c>
      <c r="H1408" s="21">
        <f t="shared" si="224"/>
        <v>239212.29999999999</v>
      </c>
      <c r="I1408" s="1"/>
      <c r="J1408" s="1"/>
    </row>
    <row r="1409" ht="31.5">
      <c r="A1409" s="8" t="s">
        <v>908</v>
      </c>
      <c r="B1409" s="9" t="s">
        <v>910</v>
      </c>
      <c r="C1409" s="8"/>
      <c r="D1409" s="8"/>
      <c r="E1409" s="20" t="s">
        <v>911</v>
      </c>
      <c r="F1409" s="21">
        <f t="shared" si="222"/>
        <v>4895.8000000000002</v>
      </c>
      <c r="G1409" s="21">
        <f t="shared" si="223"/>
        <v>48473.099999999999</v>
      </c>
      <c r="H1409" s="21">
        <f t="shared" si="224"/>
        <v>239212.29999999999</v>
      </c>
      <c r="I1409" s="1"/>
      <c r="J1409" s="1"/>
    </row>
    <row r="1410" ht="31.5">
      <c r="A1410" s="8" t="s">
        <v>908</v>
      </c>
      <c r="B1410" s="9">
        <v>700</v>
      </c>
      <c r="C1410" s="8" t="s">
        <v>24</v>
      </c>
      <c r="D1410" s="8" t="s">
        <v>23</v>
      </c>
      <c r="E1410" s="20" t="s">
        <v>912</v>
      </c>
      <c r="F1410" s="21">
        <v>4895.8000000000002</v>
      </c>
      <c r="G1410" s="21">
        <v>48473.099999999999</v>
      </c>
      <c r="H1410" s="21">
        <v>239212.29999999999</v>
      </c>
      <c r="I1410" s="1"/>
      <c r="J1410" s="1"/>
    </row>
    <row r="1411" ht="47.25">
      <c r="A1411" s="8" t="s">
        <v>913</v>
      </c>
      <c r="B1411" s="9"/>
      <c r="C1411" s="8"/>
      <c r="D1411" s="8"/>
      <c r="E1411" s="20" t="s">
        <v>914</v>
      </c>
      <c r="F1411" s="21">
        <f t="shared" si="222"/>
        <v>58.200000000000003</v>
      </c>
      <c r="G1411" s="21">
        <f t="shared" si="223"/>
        <v>58.200000000000003</v>
      </c>
      <c r="H1411" s="21">
        <f t="shared" si="224"/>
        <v>58.200000000000003</v>
      </c>
      <c r="I1411" s="1"/>
      <c r="J1411" s="1"/>
    </row>
    <row r="1412" ht="31.5">
      <c r="A1412" s="8" t="s">
        <v>913</v>
      </c>
      <c r="B1412" s="9" t="s">
        <v>46</v>
      </c>
      <c r="C1412" s="8"/>
      <c r="D1412" s="8"/>
      <c r="E1412" s="20" t="s">
        <v>47</v>
      </c>
      <c r="F1412" s="21">
        <f t="shared" si="222"/>
        <v>58.200000000000003</v>
      </c>
      <c r="G1412" s="21">
        <f t="shared" si="223"/>
        <v>58.200000000000003</v>
      </c>
      <c r="H1412" s="21">
        <f t="shared" si="224"/>
        <v>58.200000000000003</v>
      </c>
      <c r="I1412" s="1"/>
      <c r="J1412" s="1"/>
    </row>
    <row r="1413">
      <c r="A1413" s="8" t="s">
        <v>913</v>
      </c>
      <c r="B1413" s="9" t="s">
        <v>46</v>
      </c>
      <c r="C1413" s="8" t="s">
        <v>23</v>
      </c>
      <c r="D1413" s="8" t="s">
        <v>24</v>
      </c>
      <c r="E1413" s="20" t="s">
        <v>25</v>
      </c>
      <c r="F1413" s="21">
        <v>58.200000000000003</v>
      </c>
      <c r="G1413" s="21">
        <v>58.200000000000003</v>
      </c>
      <c r="H1413" s="21">
        <v>58.200000000000003</v>
      </c>
      <c r="I1413" s="1"/>
      <c r="J1413" s="1"/>
    </row>
    <row r="1414" ht="47.25">
      <c r="A1414" s="8" t="s">
        <v>915</v>
      </c>
      <c r="B1414" s="9"/>
      <c r="C1414" s="8"/>
      <c r="D1414" s="8"/>
      <c r="E1414" s="20" t="s">
        <v>916</v>
      </c>
      <c r="F1414" s="21">
        <f t="shared" si="222"/>
        <v>159587</v>
      </c>
      <c r="G1414" s="21">
        <f t="shared" si="223"/>
        <v>0</v>
      </c>
      <c r="H1414" s="21">
        <f t="shared" si="224"/>
        <v>0</v>
      </c>
      <c r="I1414" s="1"/>
      <c r="J1414" s="1"/>
    </row>
    <row r="1415" ht="31.5">
      <c r="A1415" s="8" t="s">
        <v>915</v>
      </c>
      <c r="B1415" s="9" t="s">
        <v>46</v>
      </c>
      <c r="C1415" s="8"/>
      <c r="D1415" s="8"/>
      <c r="E1415" s="20" t="s">
        <v>47</v>
      </c>
      <c r="F1415" s="21">
        <f t="shared" si="222"/>
        <v>159587</v>
      </c>
      <c r="G1415" s="21">
        <f t="shared" si="223"/>
        <v>0</v>
      </c>
      <c r="H1415" s="21">
        <f t="shared" si="224"/>
        <v>0</v>
      </c>
      <c r="I1415" s="1"/>
      <c r="J1415" s="1"/>
    </row>
    <row r="1416">
      <c r="A1416" s="8" t="s">
        <v>915</v>
      </c>
      <c r="B1416" s="9">
        <v>200</v>
      </c>
      <c r="C1416" s="8" t="s">
        <v>23</v>
      </c>
      <c r="D1416" s="8" t="s">
        <v>24</v>
      </c>
      <c r="E1416" s="20" t="s">
        <v>25</v>
      </c>
      <c r="F1416" s="21">
        <v>159587</v>
      </c>
      <c r="G1416" s="21"/>
      <c r="H1416" s="21"/>
      <c r="I1416" s="1"/>
      <c r="J1416" s="1"/>
    </row>
    <row r="1417" ht="78.75">
      <c r="A1417" s="8" t="s">
        <v>917</v>
      </c>
      <c r="B1417" s="9"/>
      <c r="C1417" s="8"/>
      <c r="D1417" s="8"/>
      <c r="E1417" s="20" t="s">
        <v>918</v>
      </c>
      <c r="F1417" s="21">
        <f t="shared" si="222"/>
        <v>656</v>
      </c>
      <c r="G1417" s="21">
        <f t="shared" si="223"/>
        <v>656</v>
      </c>
      <c r="H1417" s="21">
        <f t="shared" si="224"/>
        <v>656</v>
      </c>
      <c r="I1417" s="1"/>
      <c r="J1417" s="1"/>
    </row>
    <row r="1418" ht="31.5">
      <c r="A1418" s="8" t="s">
        <v>917</v>
      </c>
      <c r="B1418" s="9" t="s">
        <v>170</v>
      </c>
      <c r="C1418" s="8"/>
      <c r="D1418" s="8"/>
      <c r="E1418" s="20" t="s">
        <v>171</v>
      </c>
      <c r="F1418" s="21">
        <f t="shared" si="222"/>
        <v>656</v>
      </c>
      <c r="G1418" s="21">
        <f t="shared" si="223"/>
        <v>656</v>
      </c>
      <c r="H1418" s="21">
        <f t="shared" si="224"/>
        <v>656</v>
      </c>
      <c r="I1418" s="1"/>
      <c r="J1418" s="1"/>
    </row>
    <row r="1419">
      <c r="A1419" s="8" t="s">
        <v>917</v>
      </c>
      <c r="B1419" s="9">
        <v>300</v>
      </c>
      <c r="C1419" s="8" t="s">
        <v>23</v>
      </c>
      <c r="D1419" s="8" t="s">
        <v>24</v>
      </c>
      <c r="E1419" s="20" t="s">
        <v>25</v>
      </c>
      <c r="F1419" s="21">
        <v>656</v>
      </c>
      <c r="G1419" s="21">
        <v>656</v>
      </c>
      <c r="H1419" s="21">
        <v>656</v>
      </c>
      <c r="I1419" s="1"/>
      <c r="J1419" s="1"/>
    </row>
    <row r="1420" ht="78.75">
      <c r="A1420" s="8" t="s">
        <v>919</v>
      </c>
      <c r="B1420" s="9"/>
      <c r="C1420" s="8"/>
      <c r="D1420" s="8"/>
      <c r="E1420" s="20" t="s">
        <v>920</v>
      </c>
      <c r="F1420" s="21">
        <f t="shared" si="222"/>
        <v>69.700000000000003</v>
      </c>
      <c r="G1420" s="21">
        <f t="shared" si="223"/>
        <v>71.699999999999989</v>
      </c>
      <c r="H1420" s="21">
        <f t="shared" si="224"/>
        <v>71.699999999999989</v>
      </c>
      <c r="I1420" s="1"/>
      <c r="J1420" s="1"/>
    </row>
    <row r="1421" ht="94.5">
      <c r="A1421" s="8" t="s">
        <v>919</v>
      </c>
      <c r="B1421" s="9" t="s">
        <v>133</v>
      </c>
      <c r="C1421" s="8"/>
      <c r="D1421" s="8"/>
      <c r="E1421" s="20" t="s">
        <v>134</v>
      </c>
      <c r="F1421" s="21">
        <f t="shared" si="222"/>
        <v>69.700000000000003</v>
      </c>
      <c r="G1421" s="21">
        <f t="shared" si="223"/>
        <v>71.699999999999989</v>
      </c>
      <c r="H1421" s="21">
        <f t="shared" si="224"/>
        <v>71.699999999999989</v>
      </c>
      <c r="I1421" s="1"/>
      <c r="J1421" s="1"/>
    </row>
    <row r="1422">
      <c r="A1422" s="8" t="s">
        <v>919</v>
      </c>
      <c r="B1422" s="9" t="s">
        <v>133</v>
      </c>
      <c r="C1422" s="8" t="s">
        <v>220</v>
      </c>
      <c r="D1422" s="8" t="s">
        <v>54</v>
      </c>
      <c r="E1422" s="20" t="s">
        <v>637</v>
      </c>
      <c r="F1422" s="21">
        <v>69.700000000000003</v>
      </c>
      <c r="G1422" s="21">
        <v>71.699999999999989</v>
      </c>
      <c r="H1422" s="21">
        <v>71.699999999999989</v>
      </c>
      <c r="I1422" s="1"/>
      <c r="J1422" s="1"/>
    </row>
    <row r="1423" ht="31.5">
      <c r="A1423" s="8" t="s">
        <v>921</v>
      </c>
      <c r="B1423" s="9"/>
      <c r="C1423" s="8"/>
      <c r="D1423" s="8"/>
      <c r="E1423" s="20" t="s">
        <v>922</v>
      </c>
      <c r="F1423" s="21">
        <f t="shared" si="222"/>
        <v>5111.1000000000004</v>
      </c>
      <c r="G1423" s="21">
        <f t="shared" si="223"/>
        <v>5111.1000000000004</v>
      </c>
      <c r="H1423" s="21">
        <f t="shared" si="224"/>
        <v>5111.1000000000004</v>
      </c>
      <c r="I1423" s="1"/>
      <c r="J1423" s="1"/>
    </row>
    <row r="1424" ht="31.5">
      <c r="A1424" s="8" t="s">
        <v>921</v>
      </c>
      <c r="B1424" s="9" t="s">
        <v>46</v>
      </c>
      <c r="C1424" s="8"/>
      <c r="D1424" s="8"/>
      <c r="E1424" s="20" t="s">
        <v>47</v>
      </c>
      <c r="F1424" s="21">
        <f t="shared" si="222"/>
        <v>5111.1000000000004</v>
      </c>
      <c r="G1424" s="21">
        <f t="shared" si="223"/>
        <v>5111.1000000000004</v>
      </c>
      <c r="H1424" s="21">
        <f t="shared" si="224"/>
        <v>5111.1000000000004</v>
      </c>
      <c r="I1424" s="1"/>
      <c r="J1424" s="1"/>
    </row>
    <row r="1425" ht="47.25">
      <c r="A1425" s="8" t="s">
        <v>921</v>
      </c>
      <c r="B1425" s="9" t="s">
        <v>46</v>
      </c>
      <c r="C1425" s="8" t="s">
        <v>85</v>
      </c>
      <c r="D1425" s="8" t="s">
        <v>154</v>
      </c>
      <c r="E1425" s="20" t="s">
        <v>155</v>
      </c>
      <c r="F1425" s="21">
        <v>5111.1000000000004</v>
      </c>
      <c r="G1425" s="21">
        <v>5111.1000000000004</v>
      </c>
      <c r="H1425" s="21">
        <v>5111.1000000000004</v>
      </c>
      <c r="I1425" s="1"/>
      <c r="J1425" s="1"/>
    </row>
    <row r="1426" ht="47.25">
      <c r="A1426" s="8" t="s">
        <v>923</v>
      </c>
      <c r="B1426" s="9"/>
      <c r="C1426" s="8"/>
      <c r="D1426" s="8"/>
      <c r="E1426" s="20" t="s">
        <v>924</v>
      </c>
      <c r="F1426" s="21">
        <f>F1427+F1429</f>
        <v>26416.700000000001</v>
      </c>
      <c r="G1426" s="21">
        <f>G1427+G1429</f>
        <v>27139.599999999999</v>
      </c>
      <c r="H1426" s="21">
        <f>H1427+H1429</f>
        <v>27139.599999999999</v>
      </c>
      <c r="I1426" s="1"/>
      <c r="J1426" s="1"/>
    </row>
    <row r="1427" ht="94.5">
      <c r="A1427" s="8" t="s">
        <v>923</v>
      </c>
      <c r="B1427" s="9" t="s">
        <v>133</v>
      </c>
      <c r="C1427" s="8"/>
      <c r="D1427" s="8"/>
      <c r="E1427" s="20" t="s">
        <v>134</v>
      </c>
      <c r="F1427" s="21">
        <f>F1428</f>
        <v>12589.5</v>
      </c>
      <c r="G1427" s="21">
        <f>G1428</f>
        <v>12951.1</v>
      </c>
      <c r="H1427" s="21">
        <f>H1428</f>
        <v>12951.1</v>
      </c>
      <c r="I1427" s="1"/>
      <c r="J1427" s="1"/>
    </row>
    <row r="1428" ht="47.25">
      <c r="A1428" s="8" t="s">
        <v>923</v>
      </c>
      <c r="B1428" s="9" t="s">
        <v>133</v>
      </c>
      <c r="C1428" s="8" t="s">
        <v>85</v>
      </c>
      <c r="D1428" s="8" t="s">
        <v>154</v>
      </c>
      <c r="E1428" s="20" t="s">
        <v>155</v>
      </c>
      <c r="F1428" s="21">
        <v>12589.5</v>
      </c>
      <c r="G1428" s="21">
        <v>12951.1</v>
      </c>
      <c r="H1428" s="21">
        <v>12951.1</v>
      </c>
      <c r="I1428" s="1"/>
      <c r="J1428" s="1"/>
    </row>
    <row r="1429" ht="31.5">
      <c r="A1429" s="8" t="s">
        <v>923</v>
      </c>
      <c r="B1429" s="9" t="s">
        <v>46</v>
      </c>
      <c r="C1429" s="8"/>
      <c r="D1429" s="8"/>
      <c r="E1429" s="20" t="s">
        <v>47</v>
      </c>
      <c r="F1429" s="21">
        <f>F1430</f>
        <v>13827.200000000001</v>
      </c>
      <c r="G1429" s="21">
        <f>G1430</f>
        <v>14188.5</v>
      </c>
      <c r="H1429" s="21">
        <f>H1430</f>
        <v>14188.5</v>
      </c>
      <c r="I1429" s="1"/>
      <c r="J1429" s="1"/>
    </row>
    <row r="1430" ht="47.25">
      <c r="A1430" s="8" t="s">
        <v>923</v>
      </c>
      <c r="B1430" s="9" t="s">
        <v>46</v>
      </c>
      <c r="C1430" s="8" t="s">
        <v>85</v>
      </c>
      <c r="D1430" s="8" t="s">
        <v>154</v>
      </c>
      <c r="E1430" s="20" t="s">
        <v>155</v>
      </c>
      <c r="F1430" s="21">
        <v>13827.200000000001</v>
      </c>
      <c r="G1430" s="21">
        <v>14188.5</v>
      </c>
      <c r="H1430" s="21">
        <v>14188.5</v>
      </c>
      <c r="I1430" s="1"/>
      <c r="J1430" s="1"/>
    </row>
    <row r="1431" ht="78.75">
      <c r="A1431" s="8" t="s">
        <v>925</v>
      </c>
      <c r="B1431" s="9"/>
      <c r="C1431" s="8"/>
      <c r="D1431" s="8"/>
      <c r="E1431" s="20" t="s">
        <v>926</v>
      </c>
      <c r="F1431" s="21">
        <f t="shared" ref="F1431:F1435" si="225">F1432</f>
        <v>4.4000000000000004</v>
      </c>
      <c r="G1431" s="21">
        <f t="shared" ref="G1431:G1435" si="226">G1432</f>
        <v>4.5</v>
      </c>
      <c r="H1431" s="21">
        <f t="shared" ref="H1431:H1435" si="227">H1432</f>
        <v>4.5</v>
      </c>
      <c r="I1431" s="1"/>
      <c r="J1431" s="1"/>
    </row>
    <row r="1432" ht="31.5">
      <c r="A1432" s="8" t="s">
        <v>925</v>
      </c>
      <c r="B1432" s="9" t="s">
        <v>46</v>
      </c>
      <c r="C1432" s="8"/>
      <c r="D1432" s="8"/>
      <c r="E1432" s="20" t="s">
        <v>47</v>
      </c>
      <c r="F1432" s="21">
        <f t="shared" si="225"/>
        <v>4.4000000000000004</v>
      </c>
      <c r="G1432" s="21">
        <f t="shared" si="226"/>
        <v>4.5</v>
      </c>
      <c r="H1432" s="21">
        <f t="shared" si="227"/>
        <v>4.5</v>
      </c>
      <c r="I1432" s="1"/>
      <c r="J1432" s="1"/>
    </row>
    <row r="1433">
      <c r="A1433" s="8" t="s">
        <v>925</v>
      </c>
      <c r="B1433" s="9">
        <v>200</v>
      </c>
      <c r="C1433" s="8" t="s">
        <v>23</v>
      </c>
      <c r="D1433" s="8" t="s">
        <v>24</v>
      </c>
      <c r="E1433" s="20" t="s">
        <v>25</v>
      </c>
      <c r="F1433" s="21">
        <v>4.4000000000000004</v>
      </c>
      <c r="G1433" s="21">
        <v>4.5</v>
      </c>
      <c r="H1433" s="21">
        <v>4.5</v>
      </c>
      <c r="I1433" s="1"/>
      <c r="J1433" s="1"/>
    </row>
    <row r="1434" ht="63">
      <c r="A1434" s="8" t="s">
        <v>927</v>
      </c>
      <c r="B1434" s="9"/>
      <c r="C1434" s="8"/>
      <c r="D1434" s="8"/>
      <c r="E1434" s="20" t="s">
        <v>928</v>
      </c>
      <c r="F1434" s="21">
        <f t="shared" si="225"/>
        <v>4246.1000000000004</v>
      </c>
      <c r="G1434" s="21">
        <f t="shared" si="226"/>
        <v>244.80000000000001</v>
      </c>
      <c r="H1434" s="21">
        <f t="shared" si="227"/>
        <v>244.80000000000001</v>
      </c>
      <c r="I1434" s="1"/>
      <c r="J1434" s="1"/>
    </row>
    <row r="1435" ht="31.5">
      <c r="A1435" s="8" t="s">
        <v>927</v>
      </c>
      <c r="B1435" s="9" t="s">
        <v>46</v>
      </c>
      <c r="C1435" s="8"/>
      <c r="D1435" s="8"/>
      <c r="E1435" s="20" t="s">
        <v>47</v>
      </c>
      <c r="F1435" s="21">
        <f t="shared" si="225"/>
        <v>4246.1000000000004</v>
      </c>
      <c r="G1435" s="21">
        <f t="shared" si="226"/>
        <v>244.80000000000001</v>
      </c>
      <c r="H1435" s="21">
        <f t="shared" si="227"/>
        <v>244.80000000000001</v>
      </c>
      <c r="I1435" s="1"/>
      <c r="J1435" s="1"/>
    </row>
    <row r="1436">
      <c r="A1436" s="8" t="s">
        <v>927</v>
      </c>
      <c r="B1436" s="9" t="s">
        <v>46</v>
      </c>
      <c r="C1436" s="8" t="s">
        <v>23</v>
      </c>
      <c r="D1436" s="8" t="s">
        <v>286</v>
      </c>
      <c r="E1436" s="20" t="s">
        <v>929</v>
      </c>
      <c r="F1436" s="21">
        <v>4246.1000000000004</v>
      </c>
      <c r="G1436" s="21">
        <v>244.80000000000001</v>
      </c>
      <c r="H1436" s="21">
        <v>244.80000000000001</v>
      </c>
      <c r="I1436" s="1"/>
      <c r="J1436" s="1"/>
    </row>
    <row r="1437" ht="31.5">
      <c r="A1437" s="8" t="s">
        <v>930</v>
      </c>
      <c r="B1437" s="9"/>
      <c r="C1437" s="8"/>
      <c r="D1437" s="8"/>
      <c r="E1437" s="20" t="s">
        <v>931</v>
      </c>
      <c r="F1437" s="21">
        <f>F1438+F1440+F1442</f>
        <v>86176.100000000006</v>
      </c>
      <c r="G1437" s="21">
        <f>G1438+G1440+G1442</f>
        <v>88604.700000000012</v>
      </c>
      <c r="H1437" s="21">
        <f>H1438+H1440+H1442</f>
        <v>88604.699999999997</v>
      </c>
      <c r="I1437" s="1"/>
      <c r="J1437" s="1"/>
    </row>
    <row r="1438" ht="94.5">
      <c r="A1438" s="8" t="s">
        <v>930</v>
      </c>
      <c r="B1438" s="9" t="s">
        <v>133</v>
      </c>
      <c r="C1438" s="8"/>
      <c r="D1438" s="8"/>
      <c r="E1438" s="20" t="s">
        <v>134</v>
      </c>
      <c r="F1438" s="21">
        <f>F1439</f>
        <v>81989.100000000006</v>
      </c>
      <c r="G1438" s="21">
        <f>G1439</f>
        <v>84018.700000000012</v>
      </c>
      <c r="H1438" s="21">
        <f>H1439</f>
        <v>83579.699999999997</v>
      </c>
      <c r="I1438" s="1"/>
      <c r="J1438" s="1"/>
    </row>
    <row r="1439">
      <c r="A1439" s="8" t="s">
        <v>930</v>
      </c>
      <c r="B1439" s="9" t="s">
        <v>133</v>
      </c>
      <c r="C1439" s="8" t="s">
        <v>23</v>
      </c>
      <c r="D1439" s="8" t="s">
        <v>24</v>
      </c>
      <c r="E1439" s="20" t="s">
        <v>25</v>
      </c>
      <c r="F1439" s="21">
        <v>81989.100000000006</v>
      </c>
      <c r="G1439" s="21">
        <v>84018.700000000012</v>
      </c>
      <c r="H1439" s="21">
        <v>83579.699999999997</v>
      </c>
      <c r="I1439" s="1"/>
      <c r="J1439" s="1"/>
    </row>
    <row r="1440" ht="31.5">
      <c r="A1440" s="8" t="s">
        <v>930</v>
      </c>
      <c r="B1440" s="9" t="s">
        <v>46</v>
      </c>
      <c r="C1440" s="8"/>
      <c r="D1440" s="8"/>
      <c r="E1440" s="20" t="s">
        <v>47</v>
      </c>
      <c r="F1440" s="21">
        <f>F1441</f>
        <v>3987</v>
      </c>
      <c r="G1440" s="21">
        <f>G1441</f>
        <v>4386</v>
      </c>
      <c r="H1440" s="21">
        <f>H1441</f>
        <v>4825</v>
      </c>
      <c r="I1440" s="1"/>
      <c r="J1440" s="1"/>
    </row>
    <row r="1441">
      <c r="A1441" s="8" t="s">
        <v>930</v>
      </c>
      <c r="B1441" s="9" t="s">
        <v>46</v>
      </c>
      <c r="C1441" s="8" t="s">
        <v>23</v>
      </c>
      <c r="D1441" s="8" t="s">
        <v>24</v>
      </c>
      <c r="E1441" s="20" t="s">
        <v>25</v>
      </c>
      <c r="F1441" s="21">
        <v>3987</v>
      </c>
      <c r="G1441" s="21">
        <v>4386</v>
      </c>
      <c r="H1441" s="21">
        <v>4825</v>
      </c>
      <c r="I1441" s="1"/>
      <c r="J1441" s="1"/>
    </row>
    <row r="1442">
      <c r="A1442" s="8" t="s">
        <v>930</v>
      </c>
      <c r="B1442" s="9" t="s">
        <v>32</v>
      </c>
      <c r="C1442" s="8"/>
      <c r="D1442" s="8"/>
      <c r="E1442" s="20" t="s">
        <v>33</v>
      </c>
      <c r="F1442" s="21">
        <f>F1443</f>
        <v>200</v>
      </c>
      <c r="G1442" s="21">
        <f>G1443</f>
        <v>200</v>
      </c>
      <c r="H1442" s="21">
        <f>H1443</f>
        <v>200</v>
      </c>
      <c r="I1442" s="1"/>
      <c r="J1442" s="1"/>
    </row>
    <row r="1443">
      <c r="A1443" s="8" t="s">
        <v>930</v>
      </c>
      <c r="B1443" s="9" t="s">
        <v>32</v>
      </c>
      <c r="C1443" s="8" t="s">
        <v>23</v>
      </c>
      <c r="D1443" s="8" t="s">
        <v>24</v>
      </c>
      <c r="E1443" s="20" t="s">
        <v>25</v>
      </c>
      <c r="F1443" s="21">
        <v>200</v>
      </c>
      <c r="G1443" s="21">
        <v>200</v>
      </c>
      <c r="H1443" s="21">
        <v>200</v>
      </c>
      <c r="I1443" s="1"/>
      <c r="J1443" s="1"/>
    </row>
    <row r="1444" ht="47.25">
      <c r="A1444" s="8" t="s">
        <v>932</v>
      </c>
      <c r="B1444" s="9"/>
      <c r="C1444" s="8"/>
      <c r="D1444" s="8"/>
      <c r="E1444" s="20" t="s">
        <v>933</v>
      </c>
      <c r="F1444" s="21">
        <f t="shared" ref="F1444:F1454" si="228">F1445</f>
        <v>22569.200000000001</v>
      </c>
      <c r="G1444" s="21">
        <f t="shared" ref="G1444:G1454" si="229">G1445</f>
        <v>23415.599999999999</v>
      </c>
      <c r="H1444" s="21">
        <f t="shared" ref="H1444:H1454" si="230">H1445</f>
        <v>24543.400000000001</v>
      </c>
      <c r="I1444" s="1"/>
      <c r="J1444" s="1"/>
    </row>
    <row r="1445" ht="31.5">
      <c r="A1445" s="8" t="s">
        <v>932</v>
      </c>
      <c r="B1445" s="9" t="s">
        <v>170</v>
      </c>
      <c r="C1445" s="8"/>
      <c r="D1445" s="8"/>
      <c r="E1445" s="20" t="s">
        <v>171</v>
      </c>
      <c r="F1445" s="21">
        <f t="shared" si="228"/>
        <v>22569.200000000001</v>
      </c>
      <c r="G1445" s="21">
        <f t="shared" si="229"/>
        <v>23415.599999999999</v>
      </c>
      <c r="H1445" s="21">
        <f t="shared" si="230"/>
        <v>24543.400000000001</v>
      </c>
      <c r="I1445" s="1"/>
      <c r="J1445" s="1"/>
    </row>
    <row r="1446">
      <c r="A1446" s="8" t="s">
        <v>932</v>
      </c>
      <c r="B1446" s="9">
        <v>300</v>
      </c>
      <c r="C1446" s="8" t="s">
        <v>86</v>
      </c>
      <c r="D1446" s="8" t="s">
        <v>85</v>
      </c>
      <c r="E1446" s="20" t="s">
        <v>202</v>
      </c>
      <c r="F1446" s="21">
        <v>22569.200000000001</v>
      </c>
      <c r="G1446" s="21">
        <v>23415.599999999999</v>
      </c>
      <c r="H1446" s="21">
        <v>24543.400000000001</v>
      </c>
      <c r="I1446" s="1"/>
      <c r="J1446" s="1"/>
    </row>
    <row r="1447" ht="63">
      <c r="A1447" s="8" t="s">
        <v>934</v>
      </c>
      <c r="B1447" s="9"/>
      <c r="C1447" s="8"/>
      <c r="D1447" s="8"/>
      <c r="E1447" s="20" t="s">
        <v>935</v>
      </c>
      <c r="F1447" s="21">
        <f t="shared" si="228"/>
        <v>345</v>
      </c>
      <c r="G1447" s="21">
        <f t="shared" si="229"/>
        <v>345</v>
      </c>
      <c r="H1447" s="21">
        <f t="shared" si="230"/>
        <v>345</v>
      </c>
      <c r="I1447" s="1"/>
      <c r="J1447" s="1"/>
    </row>
    <row r="1448" ht="31.5">
      <c r="A1448" s="8" t="s">
        <v>934</v>
      </c>
      <c r="B1448" s="9" t="s">
        <v>170</v>
      </c>
      <c r="C1448" s="8"/>
      <c r="D1448" s="8"/>
      <c r="E1448" s="20" t="s">
        <v>171</v>
      </c>
      <c r="F1448" s="21">
        <f t="shared" si="228"/>
        <v>345</v>
      </c>
      <c r="G1448" s="21">
        <f t="shared" si="229"/>
        <v>345</v>
      </c>
      <c r="H1448" s="21">
        <f t="shared" si="230"/>
        <v>345</v>
      </c>
      <c r="I1448" s="1"/>
      <c r="J1448" s="1"/>
    </row>
    <row r="1449">
      <c r="A1449" s="8" t="s">
        <v>934</v>
      </c>
      <c r="B1449" s="9" t="s">
        <v>170</v>
      </c>
      <c r="C1449" s="8" t="s">
        <v>23</v>
      </c>
      <c r="D1449" s="8" t="s">
        <v>24</v>
      </c>
      <c r="E1449" s="20" t="s">
        <v>25</v>
      </c>
      <c r="F1449" s="21">
        <v>345</v>
      </c>
      <c r="G1449" s="21">
        <v>345</v>
      </c>
      <c r="H1449" s="21">
        <v>345</v>
      </c>
      <c r="I1449" s="1"/>
      <c r="J1449" s="1"/>
    </row>
    <row r="1450" ht="47.25">
      <c r="A1450" s="8" t="s">
        <v>936</v>
      </c>
      <c r="B1450" s="9"/>
      <c r="C1450" s="8"/>
      <c r="D1450" s="8"/>
      <c r="E1450" s="20" t="s">
        <v>937</v>
      </c>
      <c r="F1450" s="21">
        <f t="shared" si="228"/>
        <v>172.5</v>
      </c>
      <c r="G1450" s="21">
        <f t="shared" si="229"/>
        <v>172.5</v>
      </c>
      <c r="H1450" s="21">
        <f t="shared" si="230"/>
        <v>172.5</v>
      </c>
      <c r="I1450" s="1"/>
      <c r="J1450" s="1"/>
    </row>
    <row r="1451" ht="31.5">
      <c r="A1451" s="8" t="s">
        <v>936</v>
      </c>
      <c r="B1451" s="9" t="s">
        <v>170</v>
      </c>
      <c r="C1451" s="8"/>
      <c r="D1451" s="8"/>
      <c r="E1451" s="20" t="s">
        <v>171</v>
      </c>
      <c r="F1451" s="21">
        <f t="shared" si="228"/>
        <v>172.5</v>
      </c>
      <c r="G1451" s="21">
        <f t="shared" si="229"/>
        <v>172.5</v>
      </c>
      <c r="H1451" s="21">
        <f t="shared" si="230"/>
        <v>172.5</v>
      </c>
      <c r="I1451" s="1"/>
      <c r="J1451" s="1"/>
    </row>
    <row r="1452">
      <c r="A1452" s="8" t="s">
        <v>936</v>
      </c>
      <c r="B1452" s="9">
        <v>300</v>
      </c>
      <c r="C1452" s="8" t="s">
        <v>23</v>
      </c>
      <c r="D1452" s="8" t="s">
        <v>24</v>
      </c>
      <c r="E1452" s="20" t="s">
        <v>25</v>
      </c>
      <c r="F1452" s="21">
        <v>172.5</v>
      </c>
      <c r="G1452" s="21">
        <v>172.5</v>
      </c>
      <c r="H1452" s="21">
        <v>172.5</v>
      </c>
      <c r="I1452" s="1"/>
      <c r="J1452" s="1"/>
    </row>
    <row r="1453" ht="47.25">
      <c r="A1453" s="8" t="s">
        <v>938</v>
      </c>
      <c r="B1453" s="9"/>
      <c r="C1453" s="8"/>
      <c r="D1453" s="8"/>
      <c r="E1453" s="20" t="s">
        <v>939</v>
      </c>
      <c r="F1453" s="21">
        <f t="shared" si="228"/>
        <v>828</v>
      </c>
      <c r="G1453" s="21">
        <f t="shared" si="229"/>
        <v>828</v>
      </c>
      <c r="H1453" s="21">
        <f t="shared" si="230"/>
        <v>828</v>
      </c>
      <c r="I1453" s="1"/>
      <c r="J1453" s="1"/>
    </row>
    <row r="1454" ht="31.5">
      <c r="A1454" s="8" t="s">
        <v>938</v>
      </c>
      <c r="B1454" s="9" t="s">
        <v>170</v>
      </c>
      <c r="C1454" s="8"/>
      <c r="D1454" s="8"/>
      <c r="E1454" s="20" t="s">
        <v>171</v>
      </c>
      <c r="F1454" s="21">
        <f t="shared" si="228"/>
        <v>828</v>
      </c>
      <c r="G1454" s="21">
        <f t="shared" si="229"/>
        <v>828</v>
      </c>
      <c r="H1454" s="21">
        <f t="shared" si="230"/>
        <v>828</v>
      </c>
      <c r="I1454" s="1"/>
      <c r="J1454" s="1"/>
    </row>
    <row r="1455">
      <c r="A1455" s="8" t="s">
        <v>938</v>
      </c>
      <c r="B1455" s="9">
        <v>300</v>
      </c>
      <c r="C1455" s="8" t="s">
        <v>23</v>
      </c>
      <c r="D1455" s="8" t="s">
        <v>24</v>
      </c>
      <c r="E1455" s="20" t="s">
        <v>25</v>
      </c>
      <c r="F1455" s="21">
        <v>828</v>
      </c>
      <c r="G1455" s="21">
        <v>828</v>
      </c>
      <c r="H1455" s="21">
        <v>828</v>
      </c>
      <c r="I1455" s="1"/>
      <c r="J1455" s="1"/>
    </row>
    <row r="1456" ht="94.5">
      <c r="A1456" s="8" t="s">
        <v>940</v>
      </c>
      <c r="B1456" s="9"/>
      <c r="C1456" s="8"/>
      <c r="D1456" s="8"/>
      <c r="E1456" s="20" t="s">
        <v>941</v>
      </c>
      <c r="F1456" s="21">
        <f>F1457+F1459</f>
        <v>155974.89999999999</v>
      </c>
      <c r="G1456" s="21">
        <f>G1457+G1459</f>
        <v>160370.80000000002</v>
      </c>
      <c r="H1456" s="21">
        <f>H1457+H1459</f>
        <v>160370.80000000002</v>
      </c>
      <c r="I1456" s="1"/>
      <c r="J1456" s="1"/>
    </row>
    <row r="1457" ht="31.5">
      <c r="A1457" s="8" t="s">
        <v>940</v>
      </c>
      <c r="B1457" s="9" t="s">
        <v>46</v>
      </c>
      <c r="C1457" s="8"/>
      <c r="D1457" s="8"/>
      <c r="E1457" s="20" t="s">
        <v>47</v>
      </c>
      <c r="F1457" s="21">
        <f>F1458</f>
        <v>466.5</v>
      </c>
      <c r="G1457" s="21">
        <f>G1458</f>
        <v>479.69999999999999</v>
      </c>
      <c r="H1457" s="21">
        <f>H1458</f>
        <v>479.69999999999999</v>
      </c>
      <c r="I1457" s="1"/>
      <c r="J1457" s="1"/>
    </row>
    <row r="1458">
      <c r="A1458" s="8" t="s">
        <v>940</v>
      </c>
      <c r="B1458" s="9">
        <v>200</v>
      </c>
      <c r="C1458" s="8" t="s">
        <v>86</v>
      </c>
      <c r="D1458" s="8" t="s">
        <v>23</v>
      </c>
      <c r="E1458" s="20" t="s">
        <v>942</v>
      </c>
      <c r="F1458" s="21">
        <v>466.5</v>
      </c>
      <c r="G1458" s="21">
        <v>479.69999999999999</v>
      </c>
      <c r="H1458" s="21">
        <v>479.69999999999999</v>
      </c>
      <c r="I1458" s="1"/>
      <c r="J1458" s="1"/>
    </row>
    <row r="1459" ht="31.5">
      <c r="A1459" s="8" t="s">
        <v>940</v>
      </c>
      <c r="B1459" s="9" t="s">
        <v>170</v>
      </c>
      <c r="C1459" s="8"/>
      <c r="D1459" s="8"/>
      <c r="E1459" s="20" t="s">
        <v>171</v>
      </c>
      <c r="F1459" s="21">
        <f>F1460</f>
        <v>155508.39999999999</v>
      </c>
      <c r="G1459" s="21">
        <f>G1460</f>
        <v>159891.10000000001</v>
      </c>
      <c r="H1459" s="21">
        <f>H1460</f>
        <v>159891.10000000001</v>
      </c>
      <c r="I1459" s="1"/>
      <c r="J1459" s="1"/>
    </row>
    <row r="1460">
      <c r="A1460" s="8" t="s">
        <v>940</v>
      </c>
      <c r="B1460" s="9">
        <v>300</v>
      </c>
      <c r="C1460" s="8" t="s">
        <v>86</v>
      </c>
      <c r="D1460" s="8" t="s">
        <v>23</v>
      </c>
      <c r="E1460" s="20" t="s">
        <v>942</v>
      </c>
      <c r="F1460" s="21">
        <v>155508.39999999999</v>
      </c>
      <c r="G1460" s="21">
        <v>159891.10000000001</v>
      </c>
      <c r="H1460" s="21">
        <v>159891.10000000001</v>
      </c>
      <c r="I1460" s="1"/>
      <c r="J1460" s="1"/>
    </row>
    <row r="1461" s="10" customFormat="1" ht="31.5">
      <c r="A1461" s="11" t="s">
        <v>943</v>
      </c>
      <c r="B1461" s="12"/>
      <c r="C1461" s="11"/>
      <c r="D1461" s="11"/>
      <c r="E1461" s="13" t="s">
        <v>944</v>
      </c>
      <c r="F1461" s="14">
        <f>F1462+F1466</f>
        <v>294135.09999999998</v>
      </c>
      <c r="G1461" s="14">
        <f>G1462+G1466</f>
        <v>301174.09999999998</v>
      </c>
      <c r="H1461" s="14">
        <f>H1462+H1466</f>
        <v>301174.09999999998</v>
      </c>
      <c r="I1461" s="10"/>
      <c r="J1461" s="10"/>
    </row>
    <row r="1462" s="15" customFormat="1" ht="31.5">
      <c r="A1462" s="16" t="s">
        <v>945</v>
      </c>
      <c r="B1462" s="17"/>
      <c r="C1462" s="16"/>
      <c r="D1462" s="16"/>
      <c r="E1462" s="18" t="s">
        <v>946</v>
      </c>
      <c r="F1462" s="19">
        <f t="shared" ref="F1462:F1466" si="231">F1463</f>
        <v>86921.199999999997</v>
      </c>
      <c r="G1462" s="19">
        <f t="shared" ref="G1462:G1466" si="232">G1463</f>
        <v>89368.600000000006</v>
      </c>
      <c r="H1462" s="19">
        <f t="shared" ref="H1462:H1466" si="233">H1463</f>
        <v>89368.600000000006</v>
      </c>
      <c r="I1462" s="15"/>
      <c r="J1462" s="15"/>
    </row>
    <row r="1463" ht="31.5">
      <c r="A1463" s="8" t="s">
        <v>947</v>
      </c>
      <c r="B1463" s="9"/>
      <c r="C1463" s="8"/>
      <c r="D1463" s="8"/>
      <c r="E1463" s="20" t="s">
        <v>161</v>
      </c>
      <c r="F1463" s="21">
        <f t="shared" si="231"/>
        <v>86921.199999999997</v>
      </c>
      <c r="G1463" s="21">
        <f t="shared" si="232"/>
        <v>89368.600000000006</v>
      </c>
      <c r="H1463" s="21">
        <f t="shared" si="233"/>
        <v>89368.600000000006</v>
      </c>
      <c r="I1463" s="1"/>
      <c r="J1463" s="1"/>
    </row>
    <row r="1464" ht="94.5">
      <c r="A1464" s="8" t="s">
        <v>947</v>
      </c>
      <c r="B1464" s="9" t="s">
        <v>133</v>
      </c>
      <c r="C1464" s="8"/>
      <c r="D1464" s="8"/>
      <c r="E1464" s="20" t="s">
        <v>134</v>
      </c>
      <c r="F1464" s="21">
        <f t="shared" si="231"/>
        <v>86921.199999999997</v>
      </c>
      <c r="G1464" s="21">
        <f t="shared" si="232"/>
        <v>89368.600000000006</v>
      </c>
      <c r="H1464" s="21">
        <f t="shared" si="233"/>
        <v>89368.600000000006</v>
      </c>
      <c r="I1464" s="1"/>
      <c r="J1464" s="1"/>
    </row>
    <row r="1465" ht="63">
      <c r="A1465" s="8" t="s">
        <v>947</v>
      </c>
      <c r="B1465" s="9" t="s">
        <v>133</v>
      </c>
      <c r="C1465" s="8" t="s">
        <v>23</v>
      </c>
      <c r="D1465" s="8" t="s">
        <v>85</v>
      </c>
      <c r="E1465" s="20" t="s">
        <v>948</v>
      </c>
      <c r="F1465" s="21">
        <v>86921.199999999997</v>
      </c>
      <c r="G1465" s="21">
        <v>89368.600000000006</v>
      </c>
      <c r="H1465" s="21">
        <v>89368.600000000006</v>
      </c>
      <c r="I1465" s="1"/>
      <c r="J1465" s="1"/>
    </row>
    <row r="1466" s="15" customFormat="1">
      <c r="A1466" s="16" t="s">
        <v>949</v>
      </c>
      <c r="B1466" s="17"/>
      <c r="C1466" s="16"/>
      <c r="D1466" s="16"/>
      <c r="E1466" s="18" t="s">
        <v>950</v>
      </c>
      <c r="F1466" s="19">
        <f t="shared" si="231"/>
        <v>207213.89999999997</v>
      </c>
      <c r="G1466" s="19">
        <f t="shared" si="232"/>
        <v>211805.5</v>
      </c>
      <c r="H1466" s="19">
        <f t="shared" si="233"/>
        <v>211805.5</v>
      </c>
      <c r="I1466" s="15"/>
      <c r="J1466" s="15"/>
    </row>
    <row r="1467" ht="31.5">
      <c r="A1467" s="8" t="s">
        <v>951</v>
      </c>
      <c r="B1467" s="9"/>
      <c r="C1467" s="8"/>
      <c r="D1467" s="8"/>
      <c r="E1467" s="20" t="s">
        <v>161</v>
      </c>
      <c r="F1467" s="21">
        <f>F1468+F1470</f>
        <v>207213.89999999997</v>
      </c>
      <c r="G1467" s="21">
        <f>G1468+G1470</f>
        <v>211805.5</v>
      </c>
      <c r="H1467" s="21">
        <f>H1468+H1470</f>
        <v>211805.5</v>
      </c>
      <c r="I1467" s="1"/>
      <c r="J1467" s="1"/>
    </row>
    <row r="1468" ht="94.5">
      <c r="A1468" s="8" t="s">
        <v>951</v>
      </c>
      <c r="B1468" s="9" t="s">
        <v>133</v>
      </c>
      <c r="C1468" s="8"/>
      <c r="D1468" s="8"/>
      <c r="E1468" s="20" t="s">
        <v>134</v>
      </c>
      <c r="F1468" s="21">
        <f>F1469</f>
        <v>171024.69999999998</v>
      </c>
      <c r="G1468" s="21">
        <f>G1469</f>
        <v>175883.29999999999</v>
      </c>
      <c r="H1468" s="21">
        <f>H1469</f>
        <v>175884.19999999998</v>
      </c>
      <c r="I1468" s="1"/>
      <c r="J1468" s="1"/>
    </row>
    <row r="1469" ht="63">
      <c r="A1469" s="8" t="s">
        <v>951</v>
      </c>
      <c r="B1469" s="9" t="s">
        <v>133</v>
      </c>
      <c r="C1469" s="8" t="s">
        <v>23</v>
      </c>
      <c r="D1469" s="8" t="s">
        <v>85</v>
      </c>
      <c r="E1469" s="20" t="s">
        <v>948</v>
      </c>
      <c r="F1469" s="21">
        <v>171024.69999999998</v>
      </c>
      <c r="G1469" s="21">
        <v>175883.29999999999</v>
      </c>
      <c r="H1469" s="21">
        <v>175884.19999999998</v>
      </c>
      <c r="I1469" s="1"/>
      <c r="J1469" s="1"/>
    </row>
    <row r="1470" ht="31.5">
      <c r="A1470" s="8" t="s">
        <v>951</v>
      </c>
      <c r="B1470" s="9" t="s">
        <v>46</v>
      </c>
      <c r="C1470" s="8"/>
      <c r="D1470" s="8"/>
      <c r="E1470" s="20" t="s">
        <v>47</v>
      </c>
      <c r="F1470" s="21">
        <f>F1471</f>
        <v>36189.199999999997</v>
      </c>
      <c r="G1470" s="21">
        <f>G1471</f>
        <v>35922.199999999997</v>
      </c>
      <c r="H1470" s="21">
        <f>H1471</f>
        <v>35921.300000000003</v>
      </c>
      <c r="I1470" s="1"/>
      <c r="J1470" s="1"/>
    </row>
    <row r="1471" ht="63">
      <c r="A1471" s="8" t="s">
        <v>951</v>
      </c>
      <c r="B1471" s="9" t="s">
        <v>46</v>
      </c>
      <c r="C1471" s="8" t="s">
        <v>23</v>
      </c>
      <c r="D1471" s="8" t="s">
        <v>85</v>
      </c>
      <c r="E1471" s="20" t="s">
        <v>948</v>
      </c>
      <c r="F1471" s="21">
        <v>36189.199999999997</v>
      </c>
      <c r="G1471" s="21">
        <v>35922.199999999997</v>
      </c>
      <c r="H1471" s="21">
        <v>35921.300000000003</v>
      </c>
      <c r="I1471" s="1"/>
      <c r="J1471" s="1"/>
    </row>
    <row r="1472" s="10" customFormat="1" ht="47.25">
      <c r="A1472" s="11" t="s">
        <v>952</v>
      </c>
      <c r="B1472" s="12"/>
      <c r="C1472" s="11"/>
      <c r="D1472" s="11"/>
      <c r="E1472" s="13" t="s">
        <v>953</v>
      </c>
      <c r="F1472" s="14">
        <f>F1473+F1477</f>
        <v>95310.199999999997</v>
      </c>
      <c r="G1472" s="14">
        <f>G1473+G1477</f>
        <v>97692</v>
      </c>
      <c r="H1472" s="14">
        <f>H1473+H1477</f>
        <v>97692</v>
      </c>
      <c r="I1472" s="10"/>
      <c r="J1472" s="10"/>
    </row>
    <row r="1473" s="15" customFormat="1" ht="47.25">
      <c r="A1473" s="16" t="s">
        <v>954</v>
      </c>
      <c r="B1473" s="17"/>
      <c r="C1473" s="16"/>
      <c r="D1473" s="16"/>
      <c r="E1473" s="18" t="s">
        <v>955</v>
      </c>
      <c r="F1473" s="19">
        <f t="shared" ref="F1473:F1477" si="234">F1474</f>
        <v>42151.800000000003</v>
      </c>
      <c r="G1473" s="19">
        <f t="shared" ref="G1473:G1477" si="235">G1474</f>
        <v>43339.699999999997</v>
      </c>
      <c r="H1473" s="19">
        <f t="shared" ref="H1473:H1477" si="236">H1474</f>
        <v>43339.699999999997</v>
      </c>
      <c r="I1473" s="15"/>
      <c r="J1473" s="15"/>
    </row>
    <row r="1474" ht="31.5">
      <c r="A1474" s="8" t="s">
        <v>956</v>
      </c>
      <c r="B1474" s="9"/>
      <c r="C1474" s="8"/>
      <c r="D1474" s="8"/>
      <c r="E1474" s="20" t="s">
        <v>161</v>
      </c>
      <c r="F1474" s="21">
        <f t="shared" si="234"/>
        <v>42151.800000000003</v>
      </c>
      <c r="G1474" s="21">
        <f t="shared" si="235"/>
        <v>43339.699999999997</v>
      </c>
      <c r="H1474" s="21">
        <f t="shared" si="236"/>
        <v>43339.699999999997</v>
      </c>
      <c r="I1474" s="1"/>
      <c r="J1474" s="1"/>
    </row>
    <row r="1475" ht="94.5">
      <c r="A1475" s="8" t="s">
        <v>956</v>
      </c>
      <c r="B1475" s="9" t="s">
        <v>133</v>
      </c>
      <c r="C1475" s="8"/>
      <c r="D1475" s="8"/>
      <c r="E1475" s="20" t="s">
        <v>134</v>
      </c>
      <c r="F1475" s="21">
        <f t="shared" si="234"/>
        <v>42151.800000000003</v>
      </c>
      <c r="G1475" s="21">
        <f t="shared" si="235"/>
        <v>43339.699999999997</v>
      </c>
      <c r="H1475" s="21">
        <f t="shared" si="236"/>
        <v>43339.699999999997</v>
      </c>
      <c r="I1475" s="1"/>
      <c r="J1475" s="1"/>
    </row>
    <row r="1476" ht="47.25">
      <c r="A1476" s="8" t="s">
        <v>956</v>
      </c>
      <c r="B1476" s="9">
        <v>100</v>
      </c>
      <c r="C1476" s="8" t="s">
        <v>23</v>
      </c>
      <c r="D1476" s="8" t="s">
        <v>296</v>
      </c>
      <c r="E1476" s="20" t="s">
        <v>957</v>
      </c>
      <c r="F1476" s="21">
        <v>42151.800000000003</v>
      </c>
      <c r="G1476" s="21">
        <v>43339.699999999997</v>
      </c>
      <c r="H1476" s="21">
        <v>43339.699999999997</v>
      </c>
      <c r="I1476" s="1"/>
      <c r="J1476" s="1"/>
    </row>
    <row r="1477" s="15" customFormat="1">
      <c r="A1477" s="16" t="s">
        <v>958</v>
      </c>
      <c r="B1477" s="17"/>
      <c r="C1477" s="16"/>
      <c r="D1477" s="16"/>
      <c r="E1477" s="18" t="s">
        <v>950</v>
      </c>
      <c r="F1477" s="19">
        <f t="shared" si="234"/>
        <v>53158.399999999994</v>
      </c>
      <c r="G1477" s="19">
        <f t="shared" si="235"/>
        <v>54352.300000000003</v>
      </c>
      <c r="H1477" s="19">
        <f t="shared" si="236"/>
        <v>54352.300000000003</v>
      </c>
      <c r="I1477" s="15"/>
      <c r="J1477" s="15"/>
    </row>
    <row r="1478" ht="31.5">
      <c r="A1478" s="8" t="s">
        <v>959</v>
      </c>
      <c r="B1478" s="9"/>
      <c r="C1478" s="8"/>
      <c r="D1478" s="8"/>
      <c r="E1478" s="20" t="s">
        <v>161</v>
      </c>
      <c r="F1478" s="21">
        <f>F1479+F1481+F1483</f>
        <v>53158.399999999994</v>
      </c>
      <c r="G1478" s="21">
        <f>G1479+G1481+G1483</f>
        <v>54352.300000000003</v>
      </c>
      <c r="H1478" s="21">
        <f>H1479+H1481+H1483</f>
        <v>54352.300000000003</v>
      </c>
      <c r="I1478" s="1"/>
      <c r="J1478" s="1"/>
    </row>
    <row r="1479" ht="94.5">
      <c r="A1479" s="8" t="s">
        <v>959</v>
      </c>
      <c r="B1479" s="9" t="s">
        <v>133</v>
      </c>
      <c r="C1479" s="8"/>
      <c r="D1479" s="8"/>
      <c r="E1479" s="20" t="s">
        <v>134</v>
      </c>
      <c r="F1479" s="21">
        <f>F1480</f>
        <v>42957.699999999997</v>
      </c>
      <c r="G1479" s="21">
        <f>G1480</f>
        <v>44151.600000000006</v>
      </c>
      <c r="H1479" s="21">
        <f>H1480</f>
        <v>44151.600000000006</v>
      </c>
      <c r="I1479" s="1"/>
      <c r="J1479" s="1"/>
    </row>
    <row r="1480" ht="47.25">
      <c r="A1480" s="8" t="s">
        <v>959</v>
      </c>
      <c r="B1480" s="9">
        <v>100</v>
      </c>
      <c r="C1480" s="8" t="s">
        <v>23</v>
      </c>
      <c r="D1480" s="8" t="s">
        <v>296</v>
      </c>
      <c r="E1480" s="20" t="s">
        <v>957</v>
      </c>
      <c r="F1480" s="21">
        <v>42957.699999999997</v>
      </c>
      <c r="G1480" s="21">
        <v>44151.600000000006</v>
      </c>
      <c r="H1480" s="21">
        <v>44151.600000000006</v>
      </c>
      <c r="I1480" s="1"/>
      <c r="J1480" s="1"/>
    </row>
    <row r="1481" ht="31.5">
      <c r="A1481" s="8" t="s">
        <v>959</v>
      </c>
      <c r="B1481" s="9" t="s">
        <v>46</v>
      </c>
      <c r="C1481" s="8"/>
      <c r="D1481" s="8"/>
      <c r="E1481" s="20" t="s">
        <v>47</v>
      </c>
      <c r="F1481" s="21">
        <f>F1482</f>
        <v>10106.700000000001</v>
      </c>
      <c r="G1481" s="21">
        <f>G1482</f>
        <v>10106.700000000001</v>
      </c>
      <c r="H1481" s="21">
        <f>H1482</f>
        <v>10106.700000000001</v>
      </c>
      <c r="I1481" s="1"/>
      <c r="J1481" s="1"/>
    </row>
    <row r="1482" ht="47.25">
      <c r="A1482" s="8" t="s">
        <v>959</v>
      </c>
      <c r="B1482" s="9">
        <v>200</v>
      </c>
      <c r="C1482" s="8" t="s">
        <v>23</v>
      </c>
      <c r="D1482" s="8" t="s">
        <v>296</v>
      </c>
      <c r="E1482" s="20" t="s">
        <v>957</v>
      </c>
      <c r="F1482" s="21">
        <v>10106.700000000001</v>
      </c>
      <c r="G1482" s="21">
        <v>10106.700000000001</v>
      </c>
      <c r="H1482" s="21">
        <v>10106.700000000001</v>
      </c>
      <c r="I1482" s="1"/>
      <c r="J1482" s="1"/>
    </row>
    <row r="1483">
      <c r="A1483" s="8" t="s">
        <v>959</v>
      </c>
      <c r="B1483" s="9" t="s">
        <v>32</v>
      </c>
      <c r="C1483" s="8"/>
      <c r="D1483" s="8"/>
      <c r="E1483" s="20" t="s">
        <v>33</v>
      </c>
      <c r="F1483" s="21">
        <f>F1484</f>
        <v>94</v>
      </c>
      <c r="G1483" s="21">
        <f>G1484</f>
        <v>94</v>
      </c>
      <c r="H1483" s="21">
        <f>H1484</f>
        <v>94</v>
      </c>
      <c r="I1483" s="1"/>
      <c r="J1483" s="1"/>
    </row>
    <row r="1484" ht="47.25">
      <c r="A1484" s="8" t="s">
        <v>959</v>
      </c>
      <c r="B1484" s="9">
        <v>800</v>
      </c>
      <c r="C1484" s="8" t="s">
        <v>23</v>
      </c>
      <c r="D1484" s="8" t="s">
        <v>296</v>
      </c>
      <c r="E1484" s="20" t="s">
        <v>957</v>
      </c>
      <c r="F1484" s="21">
        <v>94</v>
      </c>
      <c r="G1484" s="21">
        <v>94</v>
      </c>
      <c r="H1484" s="21">
        <v>94</v>
      </c>
      <c r="I1484" s="1"/>
      <c r="J1484" s="1"/>
    </row>
    <row r="1485" s="10" customFormat="1" ht="31.5">
      <c r="A1485" s="11" t="s">
        <v>960</v>
      </c>
      <c r="B1485" s="12"/>
      <c r="C1485" s="11"/>
      <c r="D1485" s="11"/>
      <c r="E1485" s="13" t="s">
        <v>961</v>
      </c>
      <c r="F1485" s="14">
        <f>F1486+F1490+F1498+F1508</f>
        <v>1568023</v>
      </c>
      <c r="G1485" s="14">
        <f>G1486+G1490+G1498+G1508</f>
        <v>1606981.3999999999</v>
      </c>
      <c r="H1485" s="14">
        <f>H1486+H1490+H1498+H1508</f>
        <v>1606700</v>
      </c>
      <c r="I1485" s="10"/>
      <c r="J1485" s="10"/>
    </row>
    <row r="1486" s="15" customFormat="1">
      <c r="A1486" s="16" t="s">
        <v>962</v>
      </c>
      <c r="B1486" s="17"/>
      <c r="C1486" s="16"/>
      <c r="D1486" s="16"/>
      <c r="E1486" s="18" t="s">
        <v>963</v>
      </c>
      <c r="F1486" s="19">
        <f t="shared" ref="F1486:F1490" si="237">F1487</f>
        <v>10873.700000000001</v>
      </c>
      <c r="G1486" s="19">
        <f t="shared" ref="G1486:G1490" si="238">G1487</f>
        <v>11180.200000000001</v>
      </c>
      <c r="H1486" s="19">
        <f t="shared" ref="H1486:H1490" si="239">H1487</f>
        <v>11180.200000000001</v>
      </c>
      <c r="I1486" s="15"/>
      <c r="J1486" s="15"/>
    </row>
    <row r="1487" ht="31.5">
      <c r="A1487" s="8" t="s">
        <v>964</v>
      </c>
      <c r="B1487" s="9"/>
      <c r="C1487" s="8"/>
      <c r="D1487" s="8"/>
      <c r="E1487" s="20" t="s">
        <v>161</v>
      </c>
      <c r="F1487" s="21">
        <f t="shared" si="237"/>
        <v>10873.700000000001</v>
      </c>
      <c r="G1487" s="21">
        <f t="shared" si="238"/>
        <v>11180.200000000001</v>
      </c>
      <c r="H1487" s="21">
        <f t="shared" si="239"/>
        <v>11180.200000000001</v>
      </c>
      <c r="I1487" s="1"/>
      <c r="J1487" s="1"/>
    </row>
    <row r="1488" ht="94.5">
      <c r="A1488" s="8" t="s">
        <v>964</v>
      </c>
      <c r="B1488" s="9" t="s">
        <v>133</v>
      </c>
      <c r="C1488" s="8"/>
      <c r="D1488" s="8"/>
      <c r="E1488" s="20" t="s">
        <v>134</v>
      </c>
      <c r="F1488" s="21">
        <f t="shared" si="237"/>
        <v>10873.700000000001</v>
      </c>
      <c r="G1488" s="21">
        <f t="shared" si="238"/>
        <v>11180.200000000001</v>
      </c>
      <c r="H1488" s="21">
        <f t="shared" si="239"/>
        <v>11180.200000000001</v>
      </c>
      <c r="I1488" s="1"/>
      <c r="J1488" s="1"/>
    </row>
    <row r="1489" ht="47.25">
      <c r="A1489" s="8" t="s">
        <v>964</v>
      </c>
      <c r="B1489" s="9">
        <v>100</v>
      </c>
      <c r="C1489" s="8" t="s">
        <v>23</v>
      </c>
      <c r="D1489" s="8" t="s">
        <v>264</v>
      </c>
      <c r="E1489" s="20" t="s">
        <v>965</v>
      </c>
      <c r="F1489" s="21">
        <v>10873.700000000001</v>
      </c>
      <c r="G1489" s="21">
        <v>11180.200000000001</v>
      </c>
      <c r="H1489" s="21">
        <v>11180.200000000001</v>
      </c>
      <c r="I1489" s="1"/>
      <c r="J1489" s="1"/>
    </row>
    <row r="1490" s="15" customFormat="1" ht="31.5">
      <c r="A1490" s="16" t="s">
        <v>966</v>
      </c>
      <c r="B1490" s="17"/>
      <c r="C1490" s="16"/>
      <c r="D1490" s="16"/>
      <c r="E1490" s="18" t="s">
        <v>967</v>
      </c>
      <c r="F1490" s="19">
        <f t="shared" si="237"/>
        <v>603484.09999999998</v>
      </c>
      <c r="G1490" s="19">
        <f t="shared" si="238"/>
        <v>619118.00000000012</v>
      </c>
      <c r="H1490" s="19">
        <f t="shared" si="239"/>
        <v>619118.00000000012</v>
      </c>
      <c r="I1490" s="15"/>
      <c r="J1490" s="15"/>
    </row>
    <row r="1491" ht="31.5">
      <c r="A1491" s="8" t="s">
        <v>968</v>
      </c>
      <c r="B1491" s="9"/>
      <c r="C1491" s="8"/>
      <c r="D1491" s="8"/>
      <c r="E1491" s="20" t="s">
        <v>161</v>
      </c>
      <c r="F1491" s="21">
        <f>F1492+F1494+F1496</f>
        <v>603484.09999999998</v>
      </c>
      <c r="G1491" s="21">
        <f>G1492+G1494+G1496</f>
        <v>619118.00000000012</v>
      </c>
      <c r="H1491" s="21">
        <f>H1492+H1494+H1496</f>
        <v>619118.00000000012</v>
      </c>
      <c r="I1491" s="1"/>
      <c r="J1491" s="1"/>
    </row>
    <row r="1492" ht="94.5">
      <c r="A1492" s="8" t="s">
        <v>968</v>
      </c>
      <c r="B1492" s="9" t="s">
        <v>133</v>
      </c>
      <c r="C1492" s="8"/>
      <c r="D1492" s="8"/>
      <c r="E1492" s="20" t="s">
        <v>134</v>
      </c>
      <c r="F1492" s="21">
        <f>F1493</f>
        <v>567725.5</v>
      </c>
      <c r="G1492" s="21">
        <f>G1493</f>
        <v>583723.40000000014</v>
      </c>
      <c r="H1492" s="21">
        <f>H1493</f>
        <v>583723.40000000014</v>
      </c>
      <c r="I1492" s="1"/>
      <c r="J1492" s="1"/>
    </row>
    <row r="1493" ht="63">
      <c r="A1493" s="8" t="s">
        <v>968</v>
      </c>
      <c r="B1493" s="9">
        <v>100</v>
      </c>
      <c r="C1493" s="8" t="s">
        <v>23</v>
      </c>
      <c r="D1493" s="8" t="s">
        <v>220</v>
      </c>
      <c r="E1493" s="20" t="s">
        <v>334</v>
      </c>
      <c r="F1493" s="21">
        <v>567725.5</v>
      </c>
      <c r="G1493" s="21">
        <v>583723.40000000014</v>
      </c>
      <c r="H1493" s="21">
        <v>583723.40000000014</v>
      </c>
      <c r="I1493" s="1"/>
      <c r="J1493" s="1"/>
    </row>
    <row r="1494" ht="31.5">
      <c r="A1494" s="8" t="s">
        <v>968</v>
      </c>
      <c r="B1494" s="9" t="s">
        <v>46</v>
      </c>
      <c r="C1494" s="8"/>
      <c r="D1494" s="8"/>
      <c r="E1494" s="20" t="s">
        <v>47</v>
      </c>
      <c r="F1494" s="21">
        <f>F1495</f>
        <v>35478.199999999997</v>
      </c>
      <c r="G1494" s="21">
        <f>G1495</f>
        <v>35114.199999999997</v>
      </c>
      <c r="H1494" s="21">
        <f>H1495</f>
        <v>35114.199999999997</v>
      </c>
      <c r="I1494" s="1"/>
      <c r="J1494" s="1"/>
    </row>
    <row r="1495" ht="63">
      <c r="A1495" s="8" t="s">
        <v>968</v>
      </c>
      <c r="B1495" s="9">
        <v>200</v>
      </c>
      <c r="C1495" s="8" t="s">
        <v>23</v>
      </c>
      <c r="D1495" s="8" t="s">
        <v>220</v>
      </c>
      <c r="E1495" s="20" t="s">
        <v>334</v>
      </c>
      <c r="F1495" s="21">
        <v>35478.199999999997</v>
      </c>
      <c r="G1495" s="21">
        <v>35114.199999999997</v>
      </c>
      <c r="H1495" s="21">
        <v>35114.199999999997</v>
      </c>
      <c r="I1495" s="1"/>
      <c r="J1495" s="1"/>
    </row>
    <row r="1496">
      <c r="A1496" s="8" t="s">
        <v>968</v>
      </c>
      <c r="B1496" s="9" t="s">
        <v>32</v>
      </c>
      <c r="C1496" s="8"/>
      <c r="D1496" s="8"/>
      <c r="E1496" s="20" t="s">
        <v>33</v>
      </c>
      <c r="F1496" s="21">
        <f>F1497</f>
        <v>280.39999999999998</v>
      </c>
      <c r="G1496" s="21">
        <f>G1497</f>
        <v>280.39999999999998</v>
      </c>
      <c r="H1496" s="21">
        <f>H1497</f>
        <v>280.39999999999998</v>
      </c>
      <c r="I1496" s="1"/>
      <c r="J1496" s="1"/>
    </row>
    <row r="1497" ht="63">
      <c r="A1497" s="8" t="s">
        <v>968</v>
      </c>
      <c r="B1497" s="9">
        <v>800</v>
      </c>
      <c r="C1497" s="8" t="s">
        <v>23</v>
      </c>
      <c r="D1497" s="8" t="s">
        <v>220</v>
      </c>
      <c r="E1497" s="20" t="s">
        <v>334</v>
      </c>
      <c r="F1497" s="21">
        <v>280.39999999999998</v>
      </c>
      <c r="G1497" s="21">
        <v>280.39999999999998</v>
      </c>
      <c r="H1497" s="21">
        <v>280.39999999999998</v>
      </c>
      <c r="I1497" s="1"/>
      <c r="J1497" s="1"/>
    </row>
    <row r="1498" s="15" customFormat="1" ht="31.5">
      <c r="A1498" s="16" t="s">
        <v>969</v>
      </c>
      <c r="B1498" s="17"/>
      <c r="C1498" s="16"/>
      <c r="D1498" s="16"/>
      <c r="E1498" s="18" t="s">
        <v>970</v>
      </c>
      <c r="F1498" s="19">
        <f>F1499</f>
        <v>292916.70000000001</v>
      </c>
      <c r="G1498" s="19">
        <f>G1499</f>
        <v>300880.5</v>
      </c>
      <c r="H1498" s="19">
        <f>H1499</f>
        <v>300880.5</v>
      </c>
      <c r="I1498" s="15"/>
      <c r="J1498" s="15"/>
    </row>
    <row r="1499" ht="31.5">
      <c r="A1499" s="8" t="s">
        <v>971</v>
      </c>
      <c r="B1499" s="9"/>
      <c r="C1499" s="8"/>
      <c r="D1499" s="8"/>
      <c r="E1499" s="20" t="s">
        <v>161</v>
      </c>
      <c r="F1499" s="21">
        <f>F1500+F1503+F1506</f>
        <v>292916.70000000001</v>
      </c>
      <c r="G1499" s="21">
        <f>G1500+G1503+G1506</f>
        <v>300880.5</v>
      </c>
      <c r="H1499" s="21">
        <f>H1500+H1503+H1506</f>
        <v>300880.5</v>
      </c>
      <c r="I1499" s="1"/>
      <c r="J1499" s="1"/>
    </row>
    <row r="1500" ht="94.5">
      <c r="A1500" s="8" t="s">
        <v>971</v>
      </c>
      <c r="B1500" s="9" t="s">
        <v>133</v>
      </c>
      <c r="C1500" s="8"/>
      <c r="D1500" s="8"/>
      <c r="E1500" s="20" t="s">
        <v>134</v>
      </c>
      <c r="F1500" s="21">
        <f>F1501+F1502</f>
        <v>283084</v>
      </c>
      <c r="G1500" s="21">
        <f>G1501+G1502</f>
        <v>291047.79999999999</v>
      </c>
      <c r="H1500" s="21">
        <f>H1501+H1502</f>
        <v>291047.79999999999</v>
      </c>
      <c r="I1500" s="1"/>
      <c r="J1500" s="1"/>
    </row>
    <row r="1501" ht="47.25">
      <c r="A1501" s="8" t="s">
        <v>971</v>
      </c>
      <c r="B1501" s="9">
        <v>100</v>
      </c>
      <c r="C1501" s="8" t="s">
        <v>23</v>
      </c>
      <c r="D1501" s="8" t="s">
        <v>296</v>
      </c>
      <c r="E1501" s="20" t="s">
        <v>957</v>
      </c>
      <c r="F1501" s="21">
        <v>210234.19999999998</v>
      </c>
      <c r="G1501" s="21">
        <v>216146.59999999998</v>
      </c>
      <c r="H1501" s="21">
        <v>216146.59999999998</v>
      </c>
      <c r="I1501" s="1"/>
      <c r="J1501" s="1"/>
    </row>
    <row r="1502">
      <c r="A1502" s="8" t="s">
        <v>971</v>
      </c>
      <c r="B1502" s="9">
        <v>100</v>
      </c>
      <c r="C1502" s="8" t="s">
        <v>23</v>
      </c>
      <c r="D1502" s="8" t="s">
        <v>24</v>
      </c>
      <c r="E1502" s="20" t="s">
        <v>25</v>
      </c>
      <c r="F1502" s="21">
        <v>72849.800000000003</v>
      </c>
      <c r="G1502" s="21">
        <v>74901.199999999997</v>
      </c>
      <c r="H1502" s="21">
        <v>74901.199999999997</v>
      </c>
      <c r="I1502" s="1"/>
      <c r="J1502" s="1"/>
    </row>
    <row r="1503" ht="31.5">
      <c r="A1503" s="8" t="s">
        <v>971</v>
      </c>
      <c r="B1503" s="9" t="s">
        <v>46</v>
      </c>
      <c r="C1503" s="8"/>
      <c r="D1503" s="8"/>
      <c r="E1503" s="20" t="s">
        <v>47</v>
      </c>
      <c r="F1503" s="21">
        <f>F1504+F1505</f>
        <v>9757.7000000000007</v>
      </c>
      <c r="G1503" s="21">
        <f>G1504+G1505</f>
        <v>9757.7000000000007</v>
      </c>
      <c r="H1503" s="21">
        <f>H1504+H1505</f>
        <v>9757.7000000000007</v>
      </c>
      <c r="I1503" s="1"/>
      <c r="J1503" s="1"/>
    </row>
    <row r="1504" ht="47.25">
      <c r="A1504" s="8" t="s">
        <v>971</v>
      </c>
      <c r="B1504" s="9">
        <v>200</v>
      </c>
      <c r="C1504" s="8" t="s">
        <v>23</v>
      </c>
      <c r="D1504" s="8" t="s">
        <v>296</v>
      </c>
      <c r="E1504" s="20" t="s">
        <v>957</v>
      </c>
      <c r="F1504" s="21">
        <v>6621.6999999999998</v>
      </c>
      <c r="G1504" s="21">
        <v>6621.6999999999998</v>
      </c>
      <c r="H1504" s="21">
        <v>6621.6999999999998</v>
      </c>
      <c r="I1504" s="1"/>
      <c r="J1504" s="1"/>
    </row>
    <row r="1505">
      <c r="A1505" s="8" t="s">
        <v>971</v>
      </c>
      <c r="B1505" s="9">
        <v>200</v>
      </c>
      <c r="C1505" s="8" t="s">
        <v>23</v>
      </c>
      <c r="D1505" s="8" t="s">
        <v>24</v>
      </c>
      <c r="E1505" s="20" t="s">
        <v>25</v>
      </c>
      <c r="F1505" s="21">
        <v>3136</v>
      </c>
      <c r="G1505" s="21">
        <v>3136</v>
      </c>
      <c r="H1505" s="21">
        <v>3136</v>
      </c>
      <c r="I1505" s="1"/>
      <c r="J1505" s="1"/>
    </row>
    <row r="1506">
      <c r="A1506" s="8" t="s">
        <v>971</v>
      </c>
      <c r="B1506" s="9" t="s">
        <v>32</v>
      </c>
      <c r="C1506" s="8"/>
      <c r="D1506" s="8"/>
      <c r="E1506" s="20" t="s">
        <v>33</v>
      </c>
      <c r="F1506" s="21">
        <f>F1507</f>
        <v>75</v>
      </c>
      <c r="G1506" s="21">
        <f>G1507</f>
        <v>75</v>
      </c>
      <c r="H1506" s="21">
        <f>H1507</f>
        <v>75</v>
      </c>
      <c r="I1506" s="1"/>
      <c r="J1506" s="1"/>
    </row>
    <row r="1507" ht="47.25">
      <c r="A1507" s="8" t="s">
        <v>971</v>
      </c>
      <c r="B1507" s="9">
        <v>800</v>
      </c>
      <c r="C1507" s="8" t="s">
        <v>23</v>
      </c>
      <c r="D1507" s="8" t="s">
        <v>296</v>
      </c>
      <c r="E1507" s="20" t="s">
        <v>957</v>
      </c>
      <c r="F1507" s="21">
        <v>75</v>
      </c>
      <c r="G1507" s="21">
        <v>75</v>
      </c>
      <c r="H1507" s="21">
        <v>75</v>
      </c>
      <c r="I1507" s="1"/>
      <c r="J1507" s="1"/>
    </row>
    <row r="1508" s="15" customFormat="1">
      <c r="A1508" s="16" t="s">
        <v>972</v>
      </c>
      <c r="B1508" s="17"/>
      <c r="C1508" s="16"/>
      <c r="D1508" s="16"/>
      <c r="E1508" s="18" t="s">
        <v>950</v>
      </c>
      <c r="F1508" s="19">
        <f>F1509</f>
        <v>660748.5</v>
      </c>
      <c r="G1508" s="19">
        <f>G1509</f>
        <v>675802.69999999995</v>
      </c>
      <c r="H1508" s="19">
        <f>H1509</f>
        <v>675521.29999999993</v>
      </c>
      <c r="I1508" s="15"/>
      <c r="J1508" s="15"/>
    </row>
    <row r="1509" ht="31.5">
      <c r="A1509" s="8" t="s">
        <v>973</v>
      </c>
      <c r="B1509" s="9"/>
      <c r="C1509" s="8"/>
      <c r="D1509" s="8"/>
      <c r="E1509" s="20" t="s">
        <v>161</v>
      </c>
      <c r="F1509" s="21">
        <f>F1510+F1512+F1515</f>
        <v>660748.5</v>
      </c>
      <c r="G1509" s="21">
        <f>G1510+G1512+G1515</f>
        <v>675802.69999999995</v>
      </c>
      <c r="H1509" s="21">
        <f>H1510+H1512+H1515</f>
        <v>675521.29999999993</v>
      </c>
      <c r="I1509" s="1"/>
      <c r="J1509" s="1"/>
    </row>
    <row r="1510" ht="94.5">
      <c r="A1510" s="8" t="s">
        <v>973</v>
      </c>
      <c r="B1510" s="9" t="s">
        <v>133</v>
      </c>
      <c r="C1510" s="8"/>
      <c r="D1510" s="8"/>
      <c r="E1510" s="20" t="s">
        <v>134</v>
      </c>
      <c r="F1510" s="21">
        <f>F1511</f>
        <v>592872.09999999998</v>
      </c>
      <c r="G1510" s="21">
        <f>G1511</f>
        <v>608708.59999999998</v>
      </c>
      <c r="H1510" s="21">
        <f>H1511</f>
        <v>608708.59999999998</v>
      </c>
      <c r="I1510" s="1"/>
      <c r="J1510" s="1"/>
    </row>
    <row r="1511" ht="63">
      <c r="A1511" s="8" t="s">
        <v>973</v>
      </c>
      <c r="B1511" s="9">
        <v>100</v>
      </c>
      <c r="C1511" s="8" t="s">
        <v>23</v>
      </c>
      <c r="D1511" s="8" t="s">
        <v>220</v>
      </c>
      <c r="E1511" s="20" t="s">
        <v>334</v>
      </c>
      <c r="F1511" s="21">
        <v>592872.09999999998</v>
      </c>
      <c r="G1511" s="21">
        <v>608708.59999999998</v>
      </c>
      <c r="H1511" s="21">
        <v>608708.59999999998</v>
      </c>
      <c r="I1511" s="1"/>
      <c r="J1511" s="1"/>
    </row>
    <row r="1512" ht="31.5">
      <c r="A1512" s="8" t="s">
        <v>973</v>
      </c>
      <c r="B1512" s="9" t="s">
        <v>46</v>
      </c>
      <c r="C1512" s="8"/>
      <c r="D1512" s="8"/>
      <c r="E1512" s="20" t="s">
        <v>47</v>
      </c>
      <c r="F1512" s="21">
        <f>F1513+F1514</f>
        <v>63676.400000000009</v>
      </c>
      <c r="G1512" s="21">
        <f>G1513+G1514</f>
        <v>62894.100000000006</v>
      </c>
      <c r="H1512" s="21">
        <f>H1513+H1514</f>
        <v>62612.700000000004</v>
      </c>
      <c r="I1512" s="1"/>
      <c r="J1512" s="1"/>
    </row>
    <row r="1513" ht="63">
      <c r="A1513" s="8" t="s">
        <v>973</v>
      </c>
      <c r="B1513" s="9">
        <v>200</v>
      </c>
      <c r="C1513" s="8" t="s">
        <v>23</v>
      </c>
      <c r="D1513" s="8" t="s">
        <v>220</v>
      </c>
      <c r="E1513" s="20" t="s">
        <v>334</v>
      </c>
      <c r="F1513" s="21">
        <f>200.3+63275.8</f>
        <v>63476.100000000006</v>
      </c>
      <c r="G1513" s="21">
        <f>200.3+62493.5</f>
        <v>62693.800000000003</v>
      </c>
      <c r="H1513" s="21">
        <f>200.3+62212.1</f>
        <v>62412.400000000001</v>
      </c>
      <c r="I1513" s="1"/>
      <c r="J1513" s="1"/>
    </row>
    <row r="1514">
      <c r="A1514" s="8" t="s">
        <v>973</v>
      </c>
      <c r="B1514" s="9">
        <v>200</v>
      </c>
      <c r="C1514" s="8" t="s">
        <v>23</v>
      </c>
      <c r="D1514" s="8" t="s">
        <v>24</v>
      </c>
      <c r="E1514" s="20" t="s">
        <v>25</v>
      </c>
      <c r="F1514" s="21">
        <v>200.30000000000001</v>
      </c>
      <c r="G1514" s="21">
        <v>200.30000000000001</v>
      </c>
      <c r="H1514" s="21">
        <v>200.30000000000001</v>
      </c>
      <c r="I1514" s="1"/>
      <c r="J1514" s="1"/>
    </row>
    <row r="1515" ht="31.5">
      <c r="A1515" s="8" t="s">
        <v>973</v>
      </c>
      <c r="B1515" s="9" t="s">
        <v>170</v>
      </c>
      <c r="C1515" s="8"/>
      <c r="D1515" s="8"/>
      <c r="E1515" s="20" t="s">
        <v>171</v>
      </c>
      <c r="F1515" s="21">
        <f>F1516</f>
        <v>4200</v>
      </c>
      <c r="G1515" s="21">
        <f>G1516</f>
        <v>4200</v>
      </c>
      <c r="H1515" s="21">
        <f>H1516</f>
        <v>4200</v>
      </c>
      <c r="I1515" s="1"/>
      <c r="J1515" s="1"/>
    </row>
    <row r="1516" ht="63">
      <c r="A1516" s="8" t="s">
        <v>973</v>
      </c>
      <c r="B1516" s="9">
        <v>300</v>
      </c>
      <c r="C1516" s="8" t="s">
        <v>23</v>
      </c>
      <c r="D1516" s="8" t="s">
        <v>220</v>
      </c>
      <c r="E1516" s="20" t="s">
        <v>334</v>
      </c>
      <c r="F1516" s="21">
        <v>4200</v>
      </c>
      <c r="G1516" s="21">
        <v>4200</v>
      </c>
      <c r="H1516" s="21">
        <v>4200</v>
      </c>
      <c r="I1516" s="1"/>
      <c r="J1516" s="1"/>
    </row>
    <row r="1517" s="10" customFormat="1" ht="63">
      <c r="A1517" s="11" t="s">
        <v>974</v>
      </c>
      <c r="B1517" s="12"/>
      <c r="C1517" s="11"/>
      <c r="D1517" s="11"/>
      <c r="E1517" s="13" t="s">
        <v>975</v>
      </c>
      <c r="F1517" s="14">
        <f>F1518+F1524</f>
        <v>166415.39999999999</v>
      </c>
      <c r="G1517" s="14">
        <f>G1518+G1524</f>
        <v>140000</v>
      </c>
      <c r="H1517" s="14">
        <f>H1518+H1524</f>
        <v>140000</v>
      </c>
      <c r="I1517" s="10"/>
      <c r="J1517" s="10"/>
    </row>
    <row r="1518" s="15" customFormat="1" ht="47.25">
      <c r="A1518" s="16" t="s">
        <v>976</v>
      </c>
      <c r="B1518" s="17"/>
      <c r="C1518" s="16"/>
      <c r="D1518" s="16"/>
      <c r="E1518" s="18" t="s">
        <v>977</v>
      </c>
      <c r="F1518" s="19">
        <f>F1519</f>
        <v>66415.399999999994</v>
      </c>
      <c r="G1518" s="19">
        <f>G1519</f>
        <v>40000</v>
      </c>
      <c r="H1518" s="19">
        <f>H1519</f>
        <v>40000</v>
      </c>
      <c r="I1518" s="15"/>
      <c r="J1518" s="15"/>
    </row>
    <row r="1519" ht="31.5">
      <c r="A1519" s="8" t="s">
        <v>978</v>
      </c>
      <c r="B1519" s="9"/>
      <c r="C1519" s="8"/>
      <c r="D1519" s="8"/>
      <c r="E1519" s="20" t="s">
        <v>979</v>
      </c>
      <c r="F1519" s="21">
        <f>F1520+F1522</f>
        <v>66415.399999999994</v>
      </c>
      <c r="G1519" s="21">
        <f>G1520+G1522</f>
        <v>40000</v>
      </c>
      <c r="H1519" s="21">
        <f>H1520+H1522</f>
        <v>40000</v>
      </c>
      <c r="I1519" s="1"/>
      <c r="J1519" s="1"/>
    </row>
    <row r="1520" ht="31.5">
      <c r="A1520" s="8" t="s">
        <v>978</v>
      </c>
      <c r="B1520" s="9" t="s">
        <v>46</v>
      </c>
      <c r="C1520" s="8"/>
      <c r="D1520" s="8"/>
      <c r="E1520" s="20" t="s">
        <v>47</v>
      </c>
      <c r="F1520" s="21">
        <f>F1521</f>
        <v>20415.400000000001</v>
      </c>
      <c r="G1520" s="21">
        <f>G1521</f>
        <v>0</v>
      </c>
      <c r="H1520" s="21">
        <f>H1521</f>
        <v>0</v>
      </c>
      <c r="I1520" s="1"/>
      <c r="J1520" s="1"/>
    </row>
    <row r="1521" ht="31.5">
      <c r="A1521" s="8" t="s">
        <v>978</v>
      </c>
      <c r="B1521" s="9">
        <v>200</v>
      </c>
      <c r="C1521" s="8" t="s">
        <v>286</v>
      </c>
      <c r="D1521" s="8" t="s">
        <v>286</v>
      </c>
      <c r="E1521" s="20" t="s">
        <v>616</v>
      </c>
      <c r="F1521" s="21">
        <v>20415.400000000001</v>
      </c>
      <c r="G1521" s="21"/>
      <c r="H1521" s="21"/>
      <c r="I1521" s="1"/>
      <c r="J1521" s="1"/>
    </row>
    <row r="1522">
      <c r="A1522" s="8" t="s">
        <v>978</v>
      </c>
      <c r="B1522" s="9" t="s">
        <v>32</v>
      </c>
      <c r="C1522" s="8"/>
      <c r="D1522" s="8"/>
      <c r="E1522" s="20" t="s">
        <v>33</v>
      </c>
      <c r="F1522" s="21">
        <f>F1523</f>
        <v>46000</v>
      </c>
      <c r="G1522" s="21">
        <f>G1523</f>
        <v>40000</v>
      </c>
      <c r="H1522" s="21">
        <f>H1523</f>
        <v>40000</v>
      </c>
      <c r="I1522" s="1"/>
      <c r="J1522" s="1"/>
    </row>
    <row r="1523">
      <c r="A1523" s="8" t="s">
        <v>978</v>
      </c>
      <c r="B1523" s="9">
        <v>800</v>
      </c>
      <c r="C1523" s="8" t="s">
        <v>23</v>
      </c>
      <c r="D1523" s="8" t="s">
        <v>24</v>
      </c>
      <c r="E1523" s="20" t="s">
        <v>25</v>
      </c>
      <c r="F1523" s="21">
        <v>46000</v>
      </c>
      <c r="G1523" s="21">
        <v>40000</v>
      </c>
      <c r="H1523" s="21">
        <v>40000</v>
      </c>
      <c r="I1523" s="1"/>
      <c r="J1523" s="1"/>
    </row>
    <row r="1524" s="15" customFormat="1">
      <c r="A1524" s="16" t="s">
        <v>980</v>
      </c>
      <c r="B1524" s="17"/>
      <c r="C1524" s="16"/>
      <c r="D1524" s="16"/>
      <c r="E1524" s="18" t="s">
        <v>981</v>
      </c>
      <c r="F1524" s="19">
        <f t="shared" ref="F1524:F1529" si="240">F1525</f>
        <v>100000</v>
      </c>
      <c r="G1524" s="19">
        <f t="shared" ref="G1524:G1529" si="241">G1525</f>
        <v>100000</v>
      </c>
      <c r="H1524" s="19">
        <f t="shared" ref="H1524:H1529" si="242">H1525</f>
        <v>100000</v>
      </c>
      <c r="I1524" s="15"/>
      <c r="J1524" s="15"/>
    </row>
    <row r="1525">
      <c r="A1525" s="8" t="s">
        <v>982</v>
      </c>
      <c r="B1525" s="9"/>
      <c r="C1525" s="8"/>
      <c r="D1525" s="8"/>
      <c r="E1525" s="20" t="s">
        <v>983</v>
      </c>
      <c r="F1525" s="21">
        <f t="shared" si="240"/>
        <v>100000</v>
      </c>
      <c r="G1525" s="21">
        <f t="shared" si="241"/>
        <v>100000</v>
      </c>
      <c r="H1525" s="21">
        <f t="shared" si="242"/>
        <v>100000</v>
      </c>
      <c r="I1525" s="1"/>
      <c r="J1525" s="1"/>
    </row>
    <row r="1526">
      <c r="A1526" s="8" t="s">
        <v>982</v>
      </c>
      <c r="B1526" s="9" t="s">
        <v>32</v>
      </c>
      <c r="C1526" s="8"/>
      <c r="D1526" s="8"/>
      <c r="E1526" s="20" t="s">
        <v>33</v>
      </c>
      <c r="F1526" s="21">
        <f t="shared" si="240"/>
        <v>100000</v>
      </c>
      <c r="G1526" s="21">
        <f t="shared" si="241"/>
        <v>100000</v>
      </c>
      <c r="H1526" s="21">
        <f t="shared" si="242"/>
        <v>100000</v>
      </c>
      <c r="I1526" s="1"/>
      <c r="J1526" s="1"/>
    </row>
    <row r="1527">
      <c r="A1527" s="8" t="s">
        <v>982</v>
      </c>
      <c r="B1527" s="9">
        <v>800</v>
      </c>
      <c r="C1527" s="8" t="s">
        <v>23</v>
      </c>
      <c r="D1527" s="8" t="s">
        <v>245</v>
      </c>
      <c r="E1527" s="20" t="s">
        <v>984</v>
      </c>
      <c r="F1527" s="21">
        <v>100000</v>
      </c>
      <c r="G1527" s="21">
        <v>100000</v>
      </c>
      <c r="H1527" s="21">
        <v>100000</v>
      </c>
      <c r="I1527" s="1"/>
      <c r="J1527" s="1"/>
    </row>
    <row r="1528" s="10" customFormat="1" ht="63">
      <c r="A1528" s="11" t="s">
        <v>985</v>
      </c>
      <c r="B1528" s="12"/>
      <c r="C1528" s="11"/>
      <c r="D1528" s="11"/>
      <c r="E1528" s="13" t="s">
        <v>986</v>
      </c>
      <c r="F1528" s="14">
        <f t="shared" si="240"/>
        <v>88543.899999999994</v>
      </c>
      <c r="G1528" s="14">
        <f t="shared" si="241"/>
        <v>90798.400000000009</v>
      </c>
      <c r="H1528" s="14">
        <f t="shared" si="242"/>
        <v>90798.400000000009</v>
      </c>
      <c r="I1528" s="10"/>
      <c r="J1528" s="10"/>
    </row>
    <row r="1529" s="15" customFormat="1" ht="63">
      <c r="A1529" s="16" t="s">
        <v>987</v>
      </c>
      <c r="B1529" s="17"/>
      <c r="C1529" s="16"/>
      <c r="D1529" s="16"/>
      <c r="E1529" s="18" t="s">
        <v>988</v>
      </c>
      <c r="F1529" s="19">
        <f t="shared" si="240"/>
        <v>88543.899999999994</v>
      </c>
      <c r="G1529" s="19">
        <f t="shared" si="241"/>
        <v>90798.400000000009</v>
      </c>
      <c r="H1529" s="19">
        <f t="shared" si="242"/>
        <v>90798.400000000009</v>
      </c>
      <c r="I1529" s="15"/>
      <c r="J1529" s="15"/>
    </row>
    <row r="1530" ht="47.25">
      <c r="A1530" s="8" t="s">
        <v>989</v>
      </c>
      <c r="B1530" s="9"/>
      <c r="C1530" s="8"/>
      <c r="D1530" s="8"/>
      <c r="E1530" s="20" t="s">
        <v>132</v>
      </c>
      <c r="F1530" s="21">
        <f>F1531+F1533+F1535</f>
        <v>88543.899999999994</v>
      </c>
      <c r="G1530" s="21">
        <f>G1531+G1533+G1535</f>
        <v>90798.400000000009</v>
      </c>
      <c r="H1530" s="21">
        <f>H1531+H1533+H1535</f>
        <v>90798.400000000009</v>
      </c>
      <c r="I1530" s="1"/>
      <c r="J1530" s="1"/>
    </row>
    <row r="1531" ht="94.5">
      <c r="A1531" s="8" t="s">
        <v>989</v>
      </c>
      <c r="B1531" s="9" t="s">
        <v>133</v>
      </c>
      <c r="C1531" s="8"/>
      <c r="D1531" s="8"/>
      <c r="E1531" s="20" t="s">
        <v>134</v>
      </c>
      <c r="F1531" s="21">
        <f>F1532</f>
        <v>79999.199999999997</v>
      </c>
      <c r="G1531" s="21">
        <f>G1532</f>
        <v>82253.700000000012</v>
      </c>
      <c r="H1531" s="21">
        <f>H1532</f>
        <v>82253.700000000012</v>
      </c>
      <c r="I1531" s="1"/>
      <c r="J1531" s="1"/>
    </row>
    <row r="1532">
      <c r="A1532" s="8" t="s">
        <v>989</v>
      </c>
      <c r="B1532" s="9">
        <v>100</v>
      </c>
      <c r="C1532" s="8" t="s">
        <v>23</v>
      </c>
      <c r="D1532" s="8" t="s">
        <v>24</v>
      </c>
      <c r="E1532" s="20" t="s">
        <v>25</v>
      </c>
      <c r="F1532" s="21">
        <v>79999.199999999997</v>
      </c>
      <c r="G1532" s="21">
        <v>82253.700000000012</v>
      </c>
      <c r="H1532" s="21">
        <v>82253.700000000012</v>
      </c>
      <c r="I1532" s="1"/>
      <c r="J1532" s="1"/>
    </row>
    <row r="1533" ht="31.5">
      <c r="A1533" s="8" t="s">
        <v>989</v>
      </c>
      <c r="B1533" s="9" t="s">
        <v>46</v>
      </c>
      <c r="C1533" s="8"/>
      <c r="D1533" s="8"/>
      <c r="E1533" s="20" t="s">
        <v>47</v>
      </c>
      <c r="F1533" s="21">
        <f>F1534</f>
        <v>8307</v>
      </c>
      <c r="G1533" s="21">
        <f>G1534</f>
        <v>8308</v>
      </c>
      <c r="H1533" s="21">
        <f>H1534</f>
        <v>8309</v>
      </c>
      <c r="I1533" s="1"/>
      <c r="J1533" s="1"/>
    </row>
    <row r="1534">
      <c r="A1534" s="8" t="s">
        <v>989</v>
      </c>
      <c r="B1534" s="9">
        <v>200</v>
      </c>
      <c r="C1534" s="8" t="s">
        <v>23</v>
      </c>
      <c r="D1534" s="8" t="s">
        <v>24</v>
      </c>
      <c r="E1534" s="20" t="s">
        <v>25</v>
      </c>
      <c r="F1534" s="21">
        <v>8307</v>
      </c>
      <c r="G1534" s="21">
        <v>8308</v>
      </c>
      <c r="H1534" s="21">
        <v>8309</v>
      </c>
      <c r="I1534" s="1"/>
      <c r="J1534" s="1"/>
    </row>
    <row r="1535">
      <c r="A1535" s="8" t="s">
        <v>989</v>
      </c>
      <c r="B1535" s="9" t="s">
        <v>32</v>
      </c>
      <c r="C1535" s="8"/>
      <c r="D1535" s="8"/>
      <c r="E1535" s="20" t="s">
        <v>33</v>
      </c>
      <c r="F1535" s="21">
        <f>F1536</f>
        <v>237.69999999999999</v>
      </c>
      <c r="G1535" s="21">
        <f>G1536</f>
        <v>236.70000000000002</v>
      </c>
      <c r="H1535" s="21">
        <f>H1536</f>
        <v>235.69999999999999</v>
      </c>
      <c r="I1535" s="1"/>
      <c r="J1535" s="1"/>
    </row>
    <row r="1536">
      <c r="A1536" s="8" t="s">
        <v>989</v>
      </c>
      <c r="B1536" s="9">
        <v>800</v>
      </c>
      <c r="C1536" s="8" t="s">
        <v>23</v>
      </c>
      <c r="D1536" s="8" t="s">
        <v>24</v>
      </c>
      <c r="E1536" s="20" t="s">
        <v>25</v>
      </c>
      <c r="F1536" s="21">
        <v>237.69999999999999</v>
      </c>
      <c r="G1536" s="21">
        <v>236.70000000000002</v>
      </c>
      <c r="H1536" s="21">
        <v>235.69999999999999</v>
      </c>
      <c r="I1536" s="1"/>
      <c r="J1536" s="1"/>
    </row>
    <row r="1537">
      <c r="A1537" s="11" t="s">
        <v>990</v>
      </c>
      <c r="B1537" s="11" t="s">
        <v>991</v>
      </c>
      <c r="C1537" s="11" t="s">
        <v>992</v>
      </c>
      <c r="D1537" s="11" t="s">
        <v>992</v>
      </c>
      <c r="E1537" s="25" t="s">
        <v>993</v>
      </c>
      <c r="F1537" s="14"/>
      <c r="G1537" s="14">
        <v>1160001.5</v>
      </c>
      <c r="H1537" s="14">
        <f>2114318.8+2700+0.9</f>
        <v>2117019.6999999997</v>
      </c>
      <c r="I1537" s="1"/>
      <c r="J1537" s="1"/>
    </row>
    <row r="1538">
      <c r="A1538" s="25" t="s">
        <v>994</v>
      </c>
      <c r="B1538" s="25"/>
      <c r="C1538" s="25"/>
      <c r="D1538" s="25"/>
      <c r="E1538" s="25"/>
      <c r="F1538" s="14">
        <f>F1537+F1528+F1517+F1485+F1472+F1461+F1315+F1222+F1154+F1028+F984+F967+F770+F740+F718+F491+F405+F325+F298+F193+F76+F10</f>
        <v>69819099.999999985</v>
      </c>
      <c r="G1538" s="14">
        <f>G1537+G1528+G1517+G1485+G1472+G1461+G1315+G1222+G1154+G1028+G984+G967+G770+G740+G718+G491+G405+G325+G298+G193+G76+G10</f>
        <v>71585679.999999985</v>
      </c>
      <c r="H1538" s="14">
        <f>H1537+H1528+H1517+H1485+H1472+H1461+H1315+H1222+H1154+H1028+H984+H967+H770+H740+H718+H491+H405+H325+H298+H193+H76+H10</f>
        <v>65040704.500000007</v>
      </c>
      <c r="I1538" s="1"/>
      <c r="J1538" s="1"/>
    </row>
    <row r="1539" ht="14.25">
      <c r="F1539" s="1"/>
      <c r="G1539" s="1"/>
      <c r="H1539" s="1"/>
      <c r="I1539" s="1"/>
      <c r="J1539" s="1"/>
    </row>
    <row r="1540" ht="14.25">
      <c r="I1540" s="1"/>
    </row>
    <row r="1541" ht="14.25">
      <c r="F1541" s="1"/>
      <c r="G1541" s="1"/>
      <c r="H1541" s="1"/>
      <c r="I1541" s="1"/>
    </row>
  </sheetData>
  <autoFilter ref="A9:I1538"/>
  <mergeCells count="16">
    <mergeCell ref="B1:C1"/>
    <mergeCell ref="G1:H1"/>
    <mergeCell ref="B2:C2"/>
    <mergeCell ref="G2:H2"/>
    <mergeCell ref="B3:C3"/>
    <mergeCell ref="G3:H3"/>
    <mergeCell ref="A4:H5"/>
    <mergeCell ref="A8:A9"/>
    <mergeCell ref="B8:B9"/>
    <mergeCell ref="C8:C9"/>
    <mergeCell ref="D8:D9"/>
    <mergeCell ref="E8:E9"/>
    <mergeCell ref="F8:F9"/>
    <mergeCell ref="G8:G9"/>
    <mergeCell ref="H8:H9"/>
    <mergeCell ref="A1538:E1538"/>
  </mergeCells>
  <printOptions headings="0" gridLines="0"/>
  <pageMargins left="0.70078740157480324" right="0.70078740157480324" top="0.75196850393700776" bottom="0.75196850393700776" header="0.29999999999999999" footer="0.29999999999999999"/>
  <pageSetup paperSize="9" scale="62" fitToWidth="1" fitToHeight="0" pageOrder="downThenOver" orientation="portrait" usePrinterDefaults="1" blackAndWhite="0" draft="0" cellComments="none" useFirstPageNumber="1" errors="displayed" horizontalDpi="600" verticalDpi="600" copies="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Р7-Офис/2025.3.1.923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samokhvalova-ev</cp:lastModifiedBy>
  <cp:revision>1</cp:revision>
  <dcterms:modified xsi:type="dcterms:W3CDTF">2025-10-20T09:17:12Z</dcterms:modified>
</cp:coreProperties>
</file>